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cebal.iancu\Desktop\BUGET 2025\Buget initial - HCL\Dupa amendamente\Anexe\"/>
    </mc:Choice>
  </mc:AlternateContent>
  <xr:revisionPtr revIDLastSave="0" documentId="13_ncr:1_{6DE6FA70-B722-4743-93EB-4EDAC7EFC0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aie1" sheetId="1" r:id="rId1"/>
  </sheets>
  <definedNames>
    <definedName name="_xlnm.Print_Area" localSheetId="0">Foaie1!$A$1:$I$109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7" i="1" l="1"/>
  <c r="H51" i="1"/>
  <c r="D59" i="1"/>
  <c r="D47" i="1"/>
  <c r="D42" i="1"/>
  <c r="D41" i="1"/>
  <c r="D40" i="1"/>
  <c r="D36" i="1"/>
  <c r="C42" i="1"/>
  <c r="D56" i="1"/>
  <c r="D46" i="1"/>
  <c r="E36" i="1"/>
  <c r="G56" i="1" l="1"/>
  <c r="I56" i="1" s="1"/>
  <c r="G54" i="1"/>
  <c r="I54" i="1" s="1"/>
  <c r="G58" i="1"/>
  <c r="I58" i="1" s="1"/>
  <c r="G53" i="1"/>
  <c r="I53" i="1" s="1"/>
  <c r="G55" i="1" l="1"/>
  <c r="I55" i="1" s="1"/>
  <c r="G99" i="1"/>
  <c r="I99" i="1" s="1"/>
  <c r="G98" i="1"/>
  <c r="I98" i="1" s="1"/>
  <c r="H97" i="1"/>
  <c r="F97" i="1"/>
  <c r="E97" i="1"/>
  <c r="D97" i="1"/>
  <c r="C97" i="1"/>
  <c r="G97" i="1" l="1"/>
  <c r="I97" i="1" s="1"/>
  <c r="H30" i="1"/>
  <c r="F30" i="1"/>
  <c r="E30" i="1"/>
  <c r="C30" i="1"/>
  <c r="D30" i="1"/>
  <c r="G43" i="1"/>
  <c r="I43" i="1" s="1"/>
  <c r="H60" i="1"/>
  <c r="F60" i="1"/>
  <c r="E60" i="1"/>
  <c r="D60" i="1"/>
  <c r="C60" i="1"/>
  <c r="C39" i="1"/>
  <c r="C103" i="1"/>
  <c r="C91" i="1"/>
  <c r="C85" i="1"/>
  <c r="C45" i="1"/>
  <c r="H88" i="1"/>
  <c r="C44" i="1" l="1"/>
  <c r="H45" i="1"/>
  <c r="G59" i="1" l="1"/>
  <c r="I59" i="1" s="1"/>
  <c r="D39" i="1"/>
  <c r="H44" i="1"/>
  <c r="G47" i="1"/>
  <c r="I47" i="1" s="1"/>
  <c r="G84" i="1"/>
  <c r="I84" i="1" s="1"/>
  <c r="G42" i="1"/>
  <c r="I42" i="1" s="1"/>
  <c r="G28" i="1"/>
  <c r="I28" i="1" s="1"/>
  <c r="H85" i="1"/>
  <c r="G90" i="1"/>
  <c r="I90" i="1" s="1"/>
  <c r="G93" i="1"/>
  <c r="I93" i="1" s="1"/>
  <c r="C70" i="1"/>
  <c r="C25" i="1"/>
  <c r="H70" i="1"/>
  <c r="G51" i="1"/>
  <c r="I51" i="1" s="1"/>
  <c r="C23" i="1"/>
  <c r="H82" i="1"/>
  <c r="G24" i="1"/>
  <c r="I24" i="1" s="1"/>
  <c r="G26" i="1"/>
  <c r="I26" i="1" s="1"/>
  <c r="G27" i="1"/>
  <c r="I27" i="1" s="1"/>
  <c r="G29" i="1"/>
  <c r="I29" i="1" s="1"/>
  <c r="G31" i="1"/>
  <c r="I31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41" i="1"/>
  <c r="I41" i="1" s="1"/>
  <c r="G48" i="1"/>
  <c r="I48" i="1" s="1"/>
  <c r="G49" i="1"/>
  <c r="I49" i="1" s="1"/>
  <c r="G50" i="1"/>
  <c r="I50" i="1" s="1"/>
  <c r="G52" i="1"/>
  <c r="I52" i="1" s="1"/>
  <c r="G57" i="1"/>
  <c r="I57" i="1" s="1"/>
  <c r="G61" i="1"/>
  <c r="I61" i="1" s="1"/>
  <c r="G62" i="1"/>
  <c r="I62" i="1" s="1"/>
  <c r="G63" i="1"/>
  <c r="I63" i="1" s="1"/>
  <c r="G64" i="1"/>
  <c r="I64" i="1" s="1"/>
  <c r="C67" i="1"/>
  <c r="C73" i="1"/>
  <c r="C79" i="1"/>
  <c r="C94" i="1"/>
  <c r="D82" i="1"/>
  <c r="D85" i="1"/>
  <c r="G68" i="1"/>
  <c r="I68" i="1" s="1"/>
  <c r="G69" i="1"/>
  <c r="I69" i="1" s="1"/>
  <c r="G71" i="1"/>
  <c r="I71" i="1" s="1"/>
  <c r="G72" i="1"/>
  <c r="I72" i="1" s="1"/>
  <c r="G74" i="1"/>
  <c r="I74" i="1" s="1"/>
  <c r="G75" i="1"/>
  <c r="I75" i="1" s="1"/>
  <c r="G77" i="1"/>
  <c r="I77" i="1" s="1"/>
  <c r="G78" i="1"/>
  <c r="I78" i="1" s="1"/>
  <c r="G80" i="1"/>
  <c r="I80" i="1" s="1"/>
  <c r="G81" i="1"/>
  <c r="I81" i="1" s="1"/>
  <c r="G83" i="1"/>
  <c r="I83" i="1" s="1"/>
  <c r="G86" i="1"/>
  <c r="I86" i="1" s="1"/>
  <c r="G87" i="1"/>
  <c r="I87" i="1" s="1"/>
  <c r="G89" i="1"/>
  <c r="I89" i="1" s="1"/>
  <c r="G92" i="1"/>
  <c r="I92" i="1" s="1"/>
  <c r="G95" i="1"/>
  <c r="I95" i="1" s="1"/>
  <c r="G96" i="1"/>
  <c r="I96" i="1" s="1"/>
  <c r="G101" i="1"/>
  <c r="I101" i="1" s="1"/>
  <c r="G102" i="1"/>
  <c r="I102" i="1" s="1"/>
  <c r="G104" i="1"/>
  <c r="I104" i="1" s="1"/>
  <c r="G105" i="1"/>
  <c r="I105" i="1" s="1"/>
  <c r="D70" i="1"/>
  <c r="D79" i="1"/>
  <c r="F103" i="1"/>
  <c r="E103" i="1"/>
  <c r="D103" i="1"/>
  <c r="H103" i="1"/>
  <c r="F100" i="1"/>
  <c r="E100" i="1"/>
  <c r="D100" i="1"/>
  <c r="C100" i="1"/>
  <c r="H100" i="1"/>
  <c r="F94" i="1"/>
  <c r="E94" i="1"/>
  <c r="D94" i="1"/>
  <c r="H94" i="1"/>
  <c r="F91" i="1"/>
  <c r="E91" i="1"/>
  <c r="D91" i="1"/>
  <c r="H91" i="1"/>
  <c r="F88" i="1"/>
  <c r="E88" i="1"/>
  <c r="C88" i="1"/>
  <c r="F85" i="1"/>
  <c r="E85" i="1"/>
  <c r="F82" i="1"/>
  <c r="E82" i="1"/>
  <c r="C82" i="1"/>
  <c r="F79" i="1"/>
  <c r="E79" i="1"/>
  <c r="H79" i="1"/>
  <c r="F76" i="1"/>
  <c r="E76" i="1"/>
  <c r="D76" i="1"/>
  <c r="C76" i="1"/>
  <c r="H76" i="1"/>
  <c r="F73" i="1"/>
  <c r="E73" i="1"/>
  <c r="D73" i="1"/>
  <c r="H73" i="1"/>
  <c r="F70" i="1"/>
  <c r="E70" i="1"/>
  <c r="F67" i="1"/>
  <c r="E67" i="1"/>
  <c r="D67" i="1"/>
  <c r="H67" i="1"/>
  <c r="F23" i="1"/>
  <c r="F25" i="1"/>
  <c r="F39" i="1"/>
  <c r="F45" i="1"/>
  <c r="E45" i="1"/>
  <c r="E44" i="1" s="1"/>
  <c r="D23" i="1"/>
  <c r="D25" i="1"/>
  <c r="G60" i="1"/>
  <c r="I60" i="1" s="1"/>
  <c r="E39" i="1"/>
  <c r="E25" i="1"/>
  <c r="H25" i="1"/>
  <c r="E23" i="1"/>
  <c r="H23" i="1"/>
  <c r="H39" i="1"/>
  <c r="G32" i="1"/>
  <c r="I32" i="1" s="1"/>
  <c r="E66" i="1" l="1"/>
  <c r="F66" i="1"/>
  <c r="H66" i="1"/>
  <c r="C66" i="1"/>
  <c r="G23" i="1"/>
  <c r="I23" i="1" s="1"/>
  <c r="G103" i="1"/>
  <c r="I103" i="1" s="1"/>
  <c r="C22" i="1"/>
  <c r="C21" i="1" s="1"/>
  <c r="C20" i="1" s="1"/>
  <c r="H22" i="1"/>
  <c r="H21" i="1" s="1"/>
  <c r="H20" i="1" s="1"/>
  <c r="H65" i="1" s="1"/>
  <c r="E22" i="1"/>
  <c r="E21" i="1" s="1"/>
  <c r="E20" i="1" s="1"/>
  <c r="D22" i="1"/>
  <c r="D21" i="1" s="1"/>
  <c r="D20" i="1" s="1"/>
  <c r="F22" i="1"/>
  <c r="F21" i="1" s="1"/>
  <c r="F20" i="1" s="1"/>
  <c r="G25" i="1"/>
  <c r="I25" i="1" s="1"/>
  <c r="G30" i="1"/>
  <c r="I30" i="1" s="1"/>
  <c r="D45" i="1"/>
  <c r="D44" i="1" s="1"/>
  <c r="D88" i="1"/>
  <c r="G88" i="1" s="1"/>
  <c r="I88" i="1" s="1"/>
  <c r="G82" i="1"/>
  <c r="I82" i="1" s="1"/>
  <c r="G91" i="1"/>
  <c r="I91" i="1" s="1"/>
  <c r="G76" i="1"/>
  <c r="I76" i="1" s="1"/>
  <c r="G85" i="1"/>
  <c r="I85" i="1" s="1"/>
  <c r="G70" i="1"/>
  <c r="I70" i="1" s="1"/>
  <c r="G94" i="1"/>
  <c r="I94" i="1" s="1"/>
  <c r="G46" i="1"/>
  <c r="I46" i="1" s="1"/>
  <c r="F44" i="1"/>
  <c r="G67" i="1"/>
  <c r="I67" i="1" s="1"/>
  <c r="G73" i="1"/>
  <c r="I73" i="1" s="1"/>
  <c r="G79" i="1"/>
  <c r="I79" i="1" s="1"/>
  <c r="G39" i="1"/>
  <c r="I39" i="1" s="1"/>
  <c r="G100" i="1"/>
  <c r="I100" i="1" s="1"/>
  <c r="G40" i="1"/>
  <c r="I40" i="1" s="1"/>
  <c r="C65" i="1" l="1"/>
  <c r="D66" i="1"/>
  <c r="G66" i="1" s="1"/>
  <c r="I66" i="1" s="1"/>
  <c r="F65" i="1"/>
  <c r="D65" i="1"/>
  <c r="E65" i="1"/>
  <c r="G45" i="1"/>
  <c r="I45" i="1" s="1"/>
  <c r="G21" i="1"/>
  <c r="I21" i="1" s="1"/>
  <c r="G22" i="1"/>
  <c r="I22" i="1" s="1"/>
  <c r="G44" i="1" l="1"/>
  <c r="I44" i="1" s="1"/>
  <c r="G20" i="1"/>
  <c r="I20" i="1" s="1"/>
  <c r="G65" i="1" l="1"/>
  <c r="I65" i="1" s="1"/>
</calcChain>
</file>

<file path=xl/sharedStrings.xml><?xml version="1.0" encoding="utf-8"?>
<sst xmlns="http://schemas.openxmlformats.org/spreadsheetml/2006/main" count="201" uniqueCount="177">
  <si>
    <t>Anexa nr.1</t>
  </si>
  <si>
    <t>Unitatea administrativ-teritorială:MUNICIPIUL TIMISOARA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</si>
  <si>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</si>
  <si>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</si>
  <si>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</si>
  <si>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</si>
  <si>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fondurilor externe nerambursabile</t>
  </si>
  <si>
    <t>Total</t>
  </si>
  <si>
    <t>Transferuri între bugete (se scad)</t>
  </si>
  <si>
    <t>Total                     buget          general</t>
  </si>
  <si>
    <t>intre</t>
  </si>
  <si>
    <t>bugete</t>
  </si>
  <si>
    <t>(se scad)</t>
  </si>
  <si>
    <t>A</t>
  </si>
  <si>
    <t>0</t>
  </si>
  <si>
    <t>7=5-6</t>
  </si>
  <si>
    <t>01</t>
  </si>
  <si>
    <t>02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</si>
  <si>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</si>
  <si>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</si>
  <si>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</si>
  <si>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</si>
  <si>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</si>
  <si>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</si>
  <si>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</si>
  <si>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</si>
  <si>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</si>
  <si>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</si>
  <si>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</si>
  <si>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</si>
  <si>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</si>
  <si>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</si>
  <si>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</si>
  <si>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</si>
  <si>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</si>
  <si>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</si>
  <si>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</si>
  <si>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</si>
  <si>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</si>
  <si>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</si>
  <si>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</si>
  <si>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</si>
  <si>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</si>
  <si>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</si>
  <si>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</si>
  <si>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</si>
  <si>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</si>
  <si>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</si>
  <si>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</si>
  <si>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</si>
  <si>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</si>
  <si>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</si>
  <si>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</si>
  <si>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</si>
  <si>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</si>
  <si>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>24</t>
  </si>
  <si>
    <t xml:space="preserve">Cheltuieli de personal                </t>
  </si>
  <si>
    <t>25</t>
  </si>
  <si>
    <t xml:space="preserve">Bunuri si servicii                </t>
  </si>
  <si>
    <t>26</t>
  </si>
  <si>
    <t>Dobanzi</t>
  </si>
  <si>
    <t>27</t>
  </si>
  <si>
    <t xml:space="preserve">Subventii                                  </t>
  </si>
  <si>
    <t>28</t>
  </si>
  <si>
    <t>Fonduri de rezerva</t>
  </si>
  <si>
    <t>29</t>
  </si>
  <si>
    <t xml:space="preserve">Transferuri intre unitati ale administratiei publice                             </t>
  </si>
  <si>
    <t>30</t>
  </si>
  <si>
    <t>Alte transferuri</t>
  </si>
  <si>
    <t>31</t>
  </si>
  <si>
    <t>32</t>
  </si>
  <si>
    <t>Asistenta sociala</t>
  </si>
  <si>
    <t>33</t>
  </si>
  <si>
    <t>Alte cheltuieli</t>
  </si>
  <si>
    <t>34</t>
  </si>
  <si>
    <t xml:space="preserve">Cheltuieli de capital                     </t>
  </si>
  <si>
    <t>35</t>
  </si>
  <si>
    <t>36</t>
  </si>
  <si>
    <t xml:space="preserve">Imprumuturi acordate                  </t>
  </si>
  <si>
    <t>37</t>
  </si>
  <si>
    <t>Rambursari de credite externe si interne</t>
  </si>
  <si>
    <t>38</t>
  </si>
  <si>
    <t>Plăţi efectuate în anii precedenţi şi recuperate în anul curent</t>
  </si>
  <si>
    <t>39</t>
  </si>
  <si>
    <t>Rezerve</t>
  </si>
  <si>
    <t>40</t>
  </si>
  <si>
    <t>41</t>
  </si>
  <si>
    <t>42</t>
  </si>
  <si>
    <t xml:space="preserve">Autoritati publice si actiuni externe </t>
  </si>
  <si>
    <t>43</t>
  </si>
  <si>
    <t>Sectiunea de functionare</t>
  </si>
  <si>
    <t>44</t>
  </si>
  <si>
    <t>Sectiunea de dezvoltare</t>
  </si>
  <si>
    <t>45</t>
  </si>
  <si>
    <t xml:space="preserve">Alte servicii publice generale </t>
  </si>
  <si>
    <t>46</t>
  </si>
  <si>
    <t>47</t>
  </si>
  <si>
    <t>48</t>
  </si>
  <si>
    <t xml:space="preserve">Tranzacţii privind datoria publică şi împrumuturi 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</si>
  <si>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</si>
  <si>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</si>
  <si>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</si>
  <si>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</si>
  <si>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</si>
  <si>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</si>
  <si>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</si>
  <si>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</si>
  <si>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</si>
  <si>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 xml:space="preserve">Ordine publica si siguranta nationala </t>
  </si>
  <si>
    <t>58</t>
  </si>
  <si>
    <t>59</t>
  </si>
  <si>
    <t>60</t>
  </si>
  <si>
    <t xml:space="preserve">Invatamant  </t>
  </si>
  <si>
    <t>61</t>
  </si>
  <si>
    <t>62</t>
  </si>
  <si>
    <t>63</t>
  </si>
  <si>
    <t xml:space="preserve">Sanatate </t>
  </si>
  <si>
    <t>64</t>
  </si>
  <si>
    <t>65</t>
  </si>
  <si>
    <t>66</t>
  </si>
  <si>
    <t xml:space="preserve">Cultura, recreere si religie </t>
  </si>
  <si>
    <t>67</t>
  </si>
  <si>
    <t>68</t>
  </si>
  <si>
    <t>69</t>
  </si>
  <si>
    <t xml:space="preserve">Asigurari si asistenta sociala      </t>
  </si>
  <si>
    <t>70</t>
  </si>
  <si>
    <t>71</t>
  </si>
  <si>
    <t>72</t>
  </si>
  <si>
    <t xml:space="preserve">Locuinte, servicii si dezvoltare publica </t>
  </si>
  <si>
    <t>73</t>
  </si>
  <si>
    <t>74</t>
  </si>
  <si>
    <t>75</t>
  </si>
  <si>
    <t>Protectia mediului</t>
  </si>
  <si>
    <t>76</t>
  </si>
  <si>
    <t>77</t>
  </si>
  <si>
    <t>78</t>
  </si>
  <si>
    <t>79</t>
  </si>
  <si>
    <t>80</t>
  </si>
  <si>
    <t>81</t>
  </si>
  <si>
    <t xml:space="preserve">Combustibili si energie </t>
  </si>
  <si>
    <t>82</t>
  </si>
  <si>
    <t xml:space="preserve">Transporturi </t>
  </si>
  <si>
    <t>PRIMAR,</t>
  </si>
  <si>
    <t>DIRECTOR ECONOMIC,</t>
  </si>
  <si>
    <t>Proiecte cu finantare din Fonduri externe nerambursabile aferente cadrului financiar 2014 - 2020</t>
  </si>
  <si>
    <t>STELIANA STANCIU</t>
  </si>
  <si>
    <t xml:space="preserve">Impozite si taxe pe bunuri si servicii   (rd.12 la rd.16)               </t>
  </si>
  <si>
    <t xml:space="preserve">Venituri fiscale  (rd.04+06+09+10+11+17)                        </t>
  </si>
  <si>
    <t xml:space="preserve">Venituri curente   (rd.03+18)                       </t>
  </si>
  <si>
    <t>5=1+2+3+4</t>
  </si>
  <si>
    <t>Alte venituri</t>
  </si>
  <si>
    <t>Subvenţii (rd.22+23)</t>
  </si>
  <si>
    <t>DOMINIC FRITZ</t>
  </si>
  <si>
    <t>VENITURI  TOTAL  (rd.02+19+20+21+24+25)</t>
  </si>
  <si>
    <t>JUDEŢUL: TIMIS</t>
  </si>
  <si>
    <r>
      <t>EXCEDENT(+)/DEFICIT(-)</t>
    </r>
    <r>
      <rPr>
        <sz val="12"/>
        <rFont val="Times New Roman"/>
        <family val="1"/>
      </rPr>
      <t xml:space="preserve">                                                          (rd.01-rd.26)   </t>
    </r>
  </si>
  <si>
    <t>Actiuni generale economice</t>
  </si>
  <si>
    <t>Cheltuieli Totale - PE CAPITOLE:</t>
  </si>
  <si>
    <t>RAMONA RADU</t>
  </si>
  <si>
    <t>ÎNTOCMIT,</t>
  </si>
  <si>
    <t>DECEBAL IANCU</t>
  </si>
  <si>
    <t>Bugetul împrumuturilor externe și interne</t>
  </si>
  <si>
    <t>Proiecte cu finantare din sumele reprezentand asistenta financiara nerambursabila aferenta PNRR</t>
  </si>
  <si>
    <t>Proiecte cu finantare din fonduri externe nerambursabile (FEN) postaderare</t>
  </si>
  <si>
    <t>Proiecte cu finantare din sumele aferente componentei de imprumut a PNRR</t>
  </si>
  <si>
    <t xml:space="preserve">Cheltuieli curente   (rd.28 la rd.40)                        </t>
  </si>
  <si>
    <t xml:space="preserve">CHELTUIELI - TOTAL  (rd.27+41+42+45+46)           </t>
  </si>
  <si>
    <t>83</t>
  </si>
  <si>
    <t>84</t>
  </si>
  <si>
    <t>85</t>
  </si>
  <si>
    <t>86</t>
  </si>
  <si>
    <t>87</t>
  </si>
  <si>
    <t>Operatiuni financiare (rd.46+44)</t>
  </si>
  <si>
    <t>ȘEF SERVICIU FINANCIAR,  BUGET SI EXECUTIE BUGETARA</t>
  </si>
  <si>
    <t>BUGET GENERAL AL UNITĂŢII ADMINISTRATIV-TERITORIALE PE ANUL 2025</t>
  </si>
  <si>
    <t>Impozitul pe veniturile din transferul proprietatilor imobiliare din patrimoniul personal</t>
  </si>
  <si>
    <t>după amendamente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</si>
</sst>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l_e_i_-;\-* #,##0.00\ _l_e_i_-;_-* &quot;-&quot;??\ _l_e_i_-;_-@_-"/>
    <numFmt numFmtId="165" formatCode="_-* #,##0.00\ _R_O_N_-;\-* #,##0.00\ _R_O_N_-;_-* &quot;-&quot;??\ _R_O_N_-;_-@_-"/>
    <numFmt numFmtId="166" formatCode="#,##0.0_);\(#,##0.0\)"/>
    <numFmt numFmtId="167" formatCode="#,##0_);\(#,##0\)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9"/>
      <name val="Arial"/>
      <family val="2"/>
    </font>
    <font>
      <sz val="10"/>
      <name val="Tahoma"/>
      <family val="2"/>
    </font>
    <font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</cellStyleXfs>
  <cellXfs count="113">
    <xf numFmtId="0" fontId="0" fillId="0" borderId="0" xfId="0"/>
    <xf numFmtId="0" fontId="4" fillId="2" borderId="0" xfId="0" applyFont="1" applyFill="1"/>
    <xf numFmtId="0" fontId="2" fillId="2" borderId="0" xfId="3" applyFont="1" applyFill="1"/>
    <xf numFmtId="0" fontId="4" fillId="2" borderId="0" xfId="3" applyFont="1" applyFill="1"/>
    <xf numFmtId="166" fontId="4" fillId="2" borderId="0" xfId="0" applyNumberFormat="1" applyFont="1" applyFill="1" applyAlignment="1">
      <alignment horizontal="left"/>
    </xf>
    <xf numFmtId="0" fontId="2" fillId="2" borderId="0" xfId="0" applyFont="1" applyFill="1"/>
    <xf numFmtId="0" fontId="4" fillId="2" borderId="0" xfId="4" applyFont="1" applyFill="1" applyAlignment="1">
      <alignment vertical="center"/>
    </xf>
    <xf numFmtId="0" fontId="4" fillId="2" borderId="0" xfId="0" quotePrefix="1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0" xfId="0" quotePrefix="1" applyFont="1" applyFill="1"/>
    <xf numFmtId="0" fontId="7" fillId="2" borderId="0" xfId="0" applyFont="1" applyFill="1"/>
    <xf numFmtId="166" fontId="8" fillId="2" borderId="4" xfId="0" applyNumberFormat="1" applyFont="1" applyFill="1" applyBorder="1" applyAlignment="1">
      <alignment horizontal="center"/>
    </xf>
    <xf numFmtId="166" fontId="14" fillId="2" borderId="1" xfId="0" quotePrefix="1" applyNumberFormat="1" applyFont="1" applyFill="1" applyBorder="1" applyAlignment="1">
      <alignment horizontal="left" indent="1"/>
    </xf>
    <xf numFmtId="164" fontId="4" fillId="2" borderId="0" xfId="0" applyNumberFormat="1" applyFont="1" applyFill="1"/>
    <xf numFmtId="166" fontId="15" fillId="2" borderId="0" xfId="0" applyNumberFormat="1" applyFont="1" applyFill="1" applyAlignment="1">
      <alignment horizontal="left"/>
    </xf>
    <xf numFmtId="0" fontId="10" fillId="2" borderId="0" xfId="0" applyFont="1" applyFill="1"/>
    <xf numFmtId="0" fontId="10" fillId="2" borderId="0" xfId="0" quotePrefix="1" applyFont="1" applyFill="1" applyAlignment="1">
      <alignment horizontal="left" indent="6"/>
    </xf>
    <xf numFmtId="0" fontId="4" fillId="2" borderId="0" xfId="0" quotePrefix="1" applyFont="1" applyFill="1" applyAlignment="1">
      <alignment horizontal="left" indent="6"/>
    </xf>
    <xf numFmtId="49" fontId="8" fillId="2" borderId="1" xfId="0" applyNumberFormat="1" applyFont="1" applyFill="1" applyBorder="1" applyAlignment="1">
      <alignment horizontal="center"/>
    </xf>
    <xf numFmtId="166" fontId="14" fillId="3" borderId="1" xfId="0" quotePrefix="1" applyNumberFormat="1" applyFont="1" applyFill="1" applyBorder="1" applyAlignment="1">
      <alignment horizontal="left" indent="1"/>
    </xf>
    <xf numFmtId="166" fontId="14" fillId="4" borderId="1" xfId="0" quotePrefix="1" applyNumberFormat="1" applyFont="1" applyFill="1" applyBorder="1" applyAlignment="1">
      <alignment horizontal="left" indent="1"/>
    </xf>
    <xf numFmtId="166" fontId="14" fillId="5" borderId="1" xfId="0" quotePrefix="1" applyNumberFormat="1" applyFont="1" applyFill="1" applyBorder="1" applyAlignment="1">
      <alignment horizontal="left" indent="1"/>
    </xf>
    <xf numFmtId="165" fontId="4" fillId="2" borderId="0" xfId="0" applyNumberFormat="1" applyFont="1" applyFill="1"/>
    <xf numFmtId="167" fontId="14" fillId="2" borderId="1" xfId="0" quotePrefix="1" applyNumberFormat="1" applyFont="1" applyFill="1" applyBorder="1" applyAlignment="1">
      <alignment horizontal="left" indent="1"/>
    </xf>
    <xf numFmtId="4" fontId="8" fillId="2" borderId="1" xfId="0" applyNumberFormat="1" applyFont="1" applyFill="1" applyBorder="1" applyAlignment="1">
      <alignment horizontal="right"/>
    </xf>
    <xf numFmtId="4" fontId="4" fillId="2" borderId="0" xfId="0" applyNumberFormat="1" applyFont="1" applyFill="1" applyAlignment="1">
      <alignment horizontal="right"/>
    </xf>
    <xf numFmtId="4" fontId="2" fillId="2" borderId="0" xfId="0" quotePrefix="1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4" fontId="13" fillId="4" borderId="1" xfId="1" applyNumberFormat="1" applyFont="1" applyFill="1" applyBorder="1" applyAlignment="1" applyProtection="1">
      <alignment horizontal="right" vertical="center"/>
    </xf>
    <xf numFmtId="4" fontId="14" fillId="5" borderId="1" xfId="1" applyNumberFormat="1" applyFont="1" applyFill="1" applyBorder="1" applyAlignment="1">
      <alignment horizontal="right" vertical="center"/>
    </xf>
    <xf numFmtId="4" fontId="14" fillId="5" borderId="1" xfId="1" applyNumberFormat="1" applyFont="1" applyFill="1" applyBorder="1" applyAlignment="1" applyProtection="1">
      <alignment horizontal="right" vertical="center"/>
    </xf>
    <xf numFmtId="4" fontId="14" fillId="2" borderId="1" xfId="1" applyNumberFormat="1" applyFont="1" applyFill="1" applyBorder="1" applyAlignment="1" applyProtection="1">
      <alignment horizontal="right" vertical="center"/>
    </xf>
    <xf numFmtId="4" fontId="14" fillId="2" borderId="1" xfId="1" applyNumberFormat="1" applyFont="1" applyFill="1" applyBorder="1" applyAlignment="1">
      <alignment horizontal="right" vertical="center"/>
    </xf>
    <xf numFmtId="4" fontId="13" fillId="4" borderId="1" xfId="1" applyNumberFormat="1" applyFont="1" applyFill="1" applyBorder="1" applyAlignment="1">
      <alignment horizontal="right" vertical="center"/>
    </xf>
    <xf numFmtId="4" fontId="14" fillId="0" borderId="1" xfId="1" applyNumberFormat="1" applyFont="1" applyFill="1" applyBorder="1" applyAlignment="1">
      <alignment horizontal="right" vertical="center"/>
    </xf>
    <xf numFmtId="4" fontId="17" fillId="4" borderId="1" xfId="1" applyNumberFormat="1" applyFont="1" applyFill="1" applyBorder="1" applyAlignment="1" applyProtection="1">
      <alignment horizontal="right" vertical="center"/>
    </xf>
    <xf numFmtId="4" fontId="17" fillId="3" borderId="1" xfId="1" applyNumberFormat="1" applyFont="1" applyFill="1" applyBorder="1" applyAlignment="1">
      <alignment horizontal="right" vertical="center"/>
    </xf>
    <xf numFmtId="4" fontId="17" fillId="3" borderId="1" xfId="1" applyNumberFormat="1" applyFont="1" applyFill="1" applyBorder="1" applyAlignment="1" applyProtection="1">
      <alignment horizontal="right" vertical="center"/>
    </xf>
    <xf numFmtId="4" fontId="13" fillId="2" borderId="1" xfId="1" applyNumberFormat="1" applyFont="1" applyFill="1" applyBorder="1" applyAlignment="1">
      <alignment horizontal="right" vertical="center"/>
    </xf>
    <xf numFmtId="4" fontId="10" fillId="2" borderId="0" xfId="0" applyNumberFormat="1" applyFont="1" applyFill="1" applyAlignment="1">
      <alignment horizontal="right"/>
    </xf>
    <xf numFmtId="49" fontId="8" fillId="2" borderId="2" xfId="0" applyNumberFormat="1" applyFont="1" applyFill="1" applyBorder="1" applyAlignment="1">
      <alignment horizontal="center"/>
    </xf>
    <xf numFmtId="49" fontId="8" fillId="2" borderId="1" xfId="0" quotePrefix="1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8" fillId="2" borderId="3" xfId="0" applyNumberFormat="1" applyFont="1" applyFill="1" applyBorder="1" applyAlignment="1">
      <alignment horizontal="center"/>
    </xf>
    <xf numFmtId="4" fontId="18" fillId="5" borderId="1" xfId="1" applyNumberFormat="1" applyFont="1" applyFill="1" applyBorder="1" applyAlignment="1">
      <alignment horizontal="right" vertical="center"/>
    </xf>
    <xf numFmtId="4" fontId="18" fillId="5" borderId="1" xfId="1" applyNumberFormat="1" applyFont="1" applyFill="1" applyBorder="1" applyAlignment="1" applyProtection="1">
      <alignment horizontal="right" vertical="center"/>
    </xf>
    <xf numFmtId="4" fontId="14" fillId="5" borderId="1" xfId="0" applyNumberFormat="1" applyFont="1" applyFill="1" applyBorder="1" applyAlignment="1">
      <alignment horizontal="right" vertical="center"/>
    </xf>
    <xf numFmtId="4" fontId="18" fillId="5" borderId="1" xfId="0" applyNumberFormat="1" applyFont="1" applyFill="1" applyBorder="1" applyAlignment="1">
      <alignment horizontal="right" vertical="center"/>
    </xf>
    <xf numFmtId="4" fontId="15" fillId="2" borderId="0" xfId="0" applyNumberFormat="1" applyFont="1" applyFill="1" applyAlignment="1">
      <alignment horizontal="right" vertical="center"/>
    </xf>
    <xf numFmtId="4" fontId="14" fillId="2" borderId="1" xfId="1" quotePrefix="1" applyNumberFormat="1" applyFont="1" applyFill="1" applyBorder="1" applyAlignment="1" applyProtection="1">
      <alignment horizontal="right" vertical="center"/>
    </xf>
    <xf numFmtId="4" fontId="8" fillId="2" borderId="0" xfId="0" quotePrefix="1" applyNumberFormat="1" applyFont="1" applyFill="1" applyAlignment="1">
      <alignment horizontal="right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7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49" fontId="8" fillId="2" borderId="16" xfId="0" applyNumberFormat="1" applyFont="1" applyFill="1" applyBorder="1" applyAlignment="1">
      <alignment horizontal="center"/>
    </xf>
    <xf numFmtId="49" fontId="8" fillId="2" borderId="17" xfId="0" applyNumberFormat="1" applyFont="1" applyFill="1" applyBorder="1" applyAlignment="1">
      <alignment horizontal="center"/>
    </xf>
    <xf numFmtId="166" fontId="8" fillId="2" borderId="12" xfId="0" applyNumberFormat="1" applyFont="1" applyFill="1" applyBorder="1" applyAlignment="1">
      <alignment horizontal="center"/>
    </xf>
    <xf numFmtId="4" fontId="8" fillId="2" borderId="17" xfId="0" applyNumberFormat="1" applyFont="1" applyFill="1" applyBorder="1" applyAlignment="1">
      <alignment horizontal="right"/>
    </xf>
    <xf numFmtId="166" fontId="13" fillId="4" borderId="18" xfId="0" applyNumberFormat="1" applyFont="1" applyFill="1" applyBorder="1" applyAlignment="1">
      <alignment horizontal="left"/>
    </xf>
    <xf numFmtId="4" fontId="13" fillId="4" borderId="17" xfId="0" applyNumberFormat="1" applyFont="1" applyFill="1" applyBorder="1" applyAlignment="1">
      <alignment horizontal="right" vertical="center"/>
    </xf>
    <xf numFmtId="166" fontId="14" fillId="5" borderId="18" xfId="0" applyNumberFormat="1" applyFont="1" applyFill="1" applyBorder="1" applyAlignment="1">
      <alignment wrapText="1"/>
    </xf>
    <xf numFmtId="4" fontId="14" fillId="5" borderId="17" xfId="0" applyNumberFormat="1" applyFont="1" applyFill="1" applyBorder="1" applyAlignment="1">
      <alignment horizontal="right" vertical="center"/>
    </xf>
    <xf numFmtId="166" fontId="14" fillId="5" borderId="18" xfId="0" applyNumberFormat="1" applyFont="1" applyFill="1" applyBorder="1" applyAlignment="1">
      <alignment horizontal="left" wrapText="1"/>
    </xf>
    <xf numFmtId="166" fontId="14" fillId="2" borderId="18" xfId="0" applyNumberFormat="1" applyFont="1" applyFill="1" applyBorder="1" applyAlignment="1">
      <alignment horizontal="left" wrapText="1"/>
    </xf>
    <xf numFmtId="166" fontId="14" fillId="2" borderId="18" xfId="0" applyNumberFormat="1" applyFont="1" applyFill="1" applyBorder="1" applyAlignment="1">
      <alignment wrapText="1"/>
    </xf>
    <xf numFmtId="166" fontId="13" fillId="4" borderId="18" xfId="0" applyNumberFormat="1" applyFont="1" applyFill="1" applyBorder="1" applyAlignment="1">
      <alignment horizontal="left" wrapText="1"/>
    </xf>
    <xf numFmtId="166" fontId="14" fillId="2" borderId="18" xfId="0" quotePrefix="1" applyNumberFormat="1" applyFont="1" applyFill="1" applyBorder="1" applyAlignment="1">
      <alignment horizontal="left" wrapText="1"/>
    </xf>
    <xf numFmtId="166" fontId="14" fillId="2" borderId="18" xfId="0" applyNumberFormat="1" applyFont="1" applyFill="1" applyBorder="1" applyAlignment="1">
      <alignment horizontal="left" vertical="top" wrapText="1"/>
    </xf>
    <xf numFmtId="0" fontId="14" fillId="2" borderId="18" xfId="0" quotePrefix="1" applyFont="1" applyFill="1" applyBorder="1" applyAlignment="1">
      <alignment horizontal="left" wrapText="1"/>
    </xf>
    <xf numFmtId="0" fontId="14" fillId="2" borderId="18" xfId="0" applyFont="1" applyFill="1" applyBorder="1" applyAlignment="1">
      <alignment horizontal="left" wrapText="1"/>
    </xf>
    <xf numFmtId="4" fontId="18" fillId="5" borderId="17" xfId="0" applyNumberFormat="1" applyFont="1" applyFill="1" applyBorder="1" applyAlignment="1">
      <alignment horizontal="right" vertical="center"/>
    </xf>
    <xf numFmtId="166" fontId="14" fillId="4" borderId="18" xfId="0" applyNumberFormat="1" applyFont="1" applyFill="1" applyBorder="1" applyAlignment="1">
      <alignment horizontal="left" vertical="center" wrapText="1"/>
    </xf>
    <xf numFmtId="4" fontId="17" fillId="4" borderId="17" xfId="0" applyNumberFormat="1" applyFont="1" applyFill="1" applyBorder="1" applyAlignment="1">
      <alignment horizontal="right" vertical="center"/>
    </xf>
    <xf numFmtId="166" fontId="14" fillId="3" borderId="18" xfId="0" applyNumberFormat="1" applyFont="1" applyFill="1" applyBorder="1" applyAlignment="1">
      <alignment horizontal="left" wrapText="1"/>
    </xf>
    <xf numFmtId="4" fontId="17" fillId="3" borderId="17" xfId="0" applyNumberFormat="1" applyFont="1" applyFill="1" applyBorder="1" applyAlignment="1">
      <alignment horizontal="right" vertical="center"/>
    </xf>
    <xf numFmtId="166" fontId="16" fillId="2" borderId="18" xfId="0" applyNumberFormat="1" applyFont="1" applyFill="1" applyBorder="1" applyAlignment="1">
      <alignment horizontal="left" wrapText="1"/>
    </xf>
    <xf numFmtId="166" fontId="16" fillId="2" borderId="19" xfId="0" applyNumberFormat="1" applyFont="1" applyFill="1" applyBorder="1" applyAlignment="1">
      <alignment horizontal="left" wrapText="1"/>
    </xf>
    <xf numFmtId="166" fontId="14" fillId="2" borderId="20" xfId="0" quotePrefix="1" applyNumberFormat="1" applyFont="1" applyFill="1" applyBorder="1" applyAlignment="1">
      <alignment horizontal="left" indent="1"/>
    </xf>
    <xf numFmtId="4" fontId="14" fillId="2" borderId="20" xfId="1" applyNumberFormat="1" applyFont="1" applyFill="1" applyBorder="1" applyAlignment="1">
      <alignment horizontal="right" vertical="center"/>
    </xf>
    <xf numFmtId="4" fontId="14" fillId="5" borderId="20" xfId="1" applyNumberFormat="1" applyFont="1" applyFill="1" applyBorder="1" applyAlignment="1" applyProtection="1">
      <alignment horizontal="right" vertical="center"/>
    </xf>
    <xf numFmtId="4" fontId="14" fillId="5" borderId="21" xfId="0" applyNumberFormat="1" applyFont="1" applyFill="1" applyBorder="1" applyAlignment="1">
      <alignment horizontal="right" vertical="center"/>
    </xf>
    <xf numFmtId="4" fontId="9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9" fillId="2" borderId="0" xfId="0" applyNumberFormat="1" applyFont="1" applyFill="1" applyAlignment="1">
      <alignment horizontal="center" vertical="center" wrapText="1"/>
    </xf>
    <xf numFmtId="4" fontId="4" fillId="2" borderId="0" xfId="0" applyNumberFormat="1" applyFont="1" applyFill="1"/>
    <xf numFmtId="4" fontId="14" fillId="0" borderId="1" xfId="1" applyNumberFormat="1" applyFont="1" applyFill="1" applyBorder="1" applyAlignment="1" applyProtection="1">
      <alignment horizontal="right" vertical="center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166" fontId="8" fillId="2" borderId="8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4" fontId="8" fillId="2" borderId="13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4" fontId="8" fillId="2" borderId="0" xfId="2" applyNumberFormat="1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/>
    <xf numFmtId="4" fontId="9" fillId="2" borderId="0" xfId="3" applyNumberFormat="1" applyFont="1" applyFill="1" applyAlignment="1">
      <alignment horizontal="right"/>
    </xf>
    <xf numFmtId="4" fontId="9" fillId="2" borderId="0" xfId="0" applyNumberFormat="1" applyFont="1" applyFill="1" applyAlignment="1">
      <alignment horizontal="center" vertical="center" wrapText="1"/>
    </xf>
    <xf numFmtId="4" fontId="9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</cellXfs>
  <cellStyles count="5">
    <cellStyle name="Comma" xfId="1" builtinId="3"/>
    <cellStyle name="Normal" xfId="0" builtinId="0"/>
    <cellStyle name="Normal_mach03" xfId="2" xr:uid="{00000000-0005-0000-0000-000002000000}"/>
    <cellStyle name="Normal_Machete buget 99" xfId="3" xr:uid="{00000000-0005-0000-0000-000003000000}"/>
    <cellStyle name="Normal_VAC 1b" xfId="4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2"/>
  <sheetViews>
    <sheetView tabSelected="1" zoomScale="106" zoomScaleNormal="106" workbookViewId="0">
      <selection activeCell="I3" sqref="I3"/>
    </sheetView>
  </sheetViews>
  <sheetFormatPr defaultRowHeight="12" x14ac:dyDescent="0.2"/>
  <cols>
    <col min="1" max="1" width="47.28515625" style="1" customWidth="1"/>
    <col min="2" max="2" width="8.5703125" style="1" bestFit="1" customWidth="1"/>
    <col min="3" max="3" width="17.7109375" style="26" customWidth="1"/>
    <col min="4" max="4" width="18.140625" style="26" customWidth="1"/>
    <col min="5" max="5" width="15.42578125" style="26" customWidth="1"/>
    <col min="6" max="6" width="14" style="26" customWidth="1"/>
    <col min="7" max="7" width="17.85546875" style="26" customWidth="1"/>
    <col min="8" max="8" width="15" style="26" customWidth="1"/>
    <col min="9" max="9" width="18.140625" style="26" customWidth="1"/>
    <col min="10" max="10" width="15.42578125" style="1" bestFit="1" customWidth="1"/>
    <col min="11" max="16384" width="9.140625" style="1"/>
  </cols>
  <sheetData>
    <row r="1" spans="1:19" x14ac:dyDescent="0.2">
      <c r="A1" s="2" t="s">
        <v>154</v>
      </c>
      <c r="I1" s="40" t="s">
        <v>0</v>
      </c>
    </row>
    <row r="2" spans="1:19" x14ac:dyDescent="0.2">
      <c r="A2" s="3" t="s">
        <v>1</v>
      </c>
      <c r="B2" s="4"/>
      <c r="I2" s="26" t="s">
        <v>176</v>
      </c>
      <c r="J2" s="4"/>
      <c r="N2" s="4"/>
    </row>
    <row r="3" spans="1:19" x14ac:dyDescent="0.2">
      <c r="A3" s="6"/>
      <c r="B3" s="4"/>
      <c r="I3" s="27"/>
      <c r="S3" s="7"/>
    </row>
    <row r="4" spans="1:19" x14ac:dyDescent="0.2">
      <c r="A4" s="6"/>
      <c r="B4" s="4"/>
      <c r="I4" s="27"/>
      <c r="S4" s="7"/>
    </row>
    <row r="5" spans="1:19" ht="18" x14ac:dyDescent="0.25">
      <c r="A5" s="93" t="s">
        <v>174</v>
      </c>
      <c r="B5" s="93"/>
      <c r="C5" s="93"/>
      <c r="D5" s="93"/>
      <c r="E5" s="93"/>
      <c r="F5" s="93"/>
      <c r="G5" s="93"/>
      <c r="H5" s="93"/>
      <c r="I5" s="93"/>
    </row>
    <row r="6" spans="1:19" ht="15" x14ac:dyDescent="0.2">
      <c r="A6" s="105"/>
      <c r="B6" s="105"/>
      <c r="C6" s="105"/>
      <c r="D6" s="105"/>
      <c r="E6" s="105"/>
      <c r="F6" s="105"/>
      <c r="G6" s="105"/>
      <c r="H6" s="105"/>
      <c r="I6" s="105"/>
    </row>
    <row r="7" spans="1:19" x14ac:dyDescent="0.2">
      <c r="A7" s="8"/>
      <c r="B7" s="9"/>
      <c r="C7" s="28"/>
      <c r="D7" s="28"/>
      <c r="E7" s="28"/>
      <c r="F7" s="28"/>
      <c r="G7" s="28"/>
      <c r="H7" s="28"/>
      <c r="I7" s="28"/>
    </row>
    <row r="8" spans="1:19" ht="15.75" thickBot="1" x14ac:dyDescent="0.25">
      <c r="A8" s="10"/>
      <c r="B8" s="11"/>
      <c r="I8" s="51" t="s">
        <v>2</v>
      </c>
    </row>
    <row r="9" spans="1:19" ht="15" x14ac:dyDescent="0.2">
      <c r="A9" s="55"/>
      <c r="B9" s="94" t="s">
        <v>3</v>
      </c>
      <c r="C9" s="97" t="s">
        <v>4</v>
      </c>
      <c r="D9" s="90" t="s">
        <v>5</v>
      </c>
      <c r="E9" s="90" t="s">
        <v>161</v>
      </c>
      <c r="F9" s="100" t="s">
        <v>6</v>
      </c>
      <c r="G9" s="90" t="s">
        <v>7</v>
      </c>
      <c r="H9" s="97" t="s">
        <v>8</v>
      </c>
      <c r="I9" s="102" t="s">
        <v>9</v>
      </c>
    </row>
    <row r="10" spans="1:19" ht="15" x14ac:dyDescent="0.2">
      <c r="A10" s="56"/>
      <c r="B10" s="95"/>
      <c r="C10" s="98"/>
      <c r="D10" s="91"/>
      <c r="E10" s="91"/>
      <c r="F10" s="101"/>
      <c r="G10" s="91"/>
      <c r="H10" s="98" t="s">
        <v>10</v>
      </c>
      <c r="I10" s="103"/>
    </row>
    <row r="11" spans="1:19" ht="15" x14ac:dyDescent="0.2">
      <c r="A11" s="56"/>
      <c r="B11" s="95"/>
      <c r="C11" s="98"/>
      <c r="D11" s="91"/>
      <c r="E11" s="91"/>
      <c r="F11" s="101"/>
      <c r="G11" s="91"/>
      <c r="H11" s="98" t="s">
        <v>11</v>
      </c>
      <c r="I11" s="103"/>
    </row>
    <row r="12" spans="1:19" ht="15" x14ac:dyDescent="0.2">
      <c r="A12" s="56"/>
      <c r="B12" s="95"/>
      <c r="C12" s="98"/>
      <c r="D12" s="91"/>
      <c r="E12" s="91"/>
      <c r="F12" s="101"/>
      <c r="G12" s="91"/>
      <c r="H12" s="98" t="s">
        <v>12</v>
      </c>
      <c r="I12" s="103"/>
    </row>
    <row r="13" spans="1:19" ht="15" x14ac:dyDescent="0.2">
      <c r="A13" s="56"/>
      <c r="B13" s="95"/>
      <c r="C13" s="98"/>
      <c r="D13" s="91"/>
      <c r="E13" s="91"/>
      <c r="F13" s="101"/>
      <c r="G13" s="91"/>
      <c r="H13" s="98"/>
      <c r="I13" s="103"/>
    </row>
    <row r="14" spans="1:19" ht="15" x14ac:dyDescent="0.2">
      <c r="A14" s="56"/>
      <c r="B14" s="95"/>
      <c r="C14" s="98"/>
      <c r="D14" s="91"/>
      <c r="E14" s="91"/>
      <c r="F14" s="101"/>
      <c r="G14" s="91"/>
      <c r="H14" s="98"/>
      <c r="I14" s="103"/>
    </row>
    <row r="15" spans="1:19" ht="15" x14ac:dyDescent="0.2">
      <c r="A15" s="56"/>
      <c r="B15" s="95"/>
      <c r="C15" s="98"/>
      <c r="D15" s="91"/>
      <c r="E15" s="91"/>
      <c r="F15" s="101"/>
      <c r="G15" s="91"/>
      <c r="H15" s="98"/>
      <c r="I15" s="103"/>
    </row>
    <row r="16" spans="1:19" ht="15" x14ac:dyDescent="0.2">
      <c r="A16" s="56"/>
      <c r="B16" s="95"/>
      <c r="C16" s="98"/>
      <c r="D16" s="91"/>
      <c r="E16" s="91"/>
      <c r="F16" s="101"/>
      <c r="G16" s="91"/>
      <c r="H16" s="98"/>
      <c r="I16" s="103"/>
    </row>
    <row r="17" spans="1:11" ht="15" x14ac:dyDescent="0.2">
      <c r="A17" s="57"/>
      <c r="B17" s="96"/>
      <c r="C17" s="99"/>
      <c r="D17" s="92"/>
      <c r="E17" s="92"/>
      <c r="F17" s="101"/>
      <c r="G17" s="92"/>
      <c r="H17" s="99"/>
      <c r="I17" s="104"/>
    </row>
    <row r="18" spans="1:11" s="43" customFormat="1" ht="15" x14ac:dyDescent="0.2">
      <c r="A18" s="58" t="s">
        <v>13</v>
      </c>
      <c r="B18" s="42" t="s">
        <v>14</v>
      </c>
      <c r="C18" s="44">
        <v>1</v>
      </c>
      <c r="D18" s="19">
        <v>2</v>
      </c>
      <c r="E18" s="41">
        <v>3</v>
      </c>
      <c r="F18" s="19">
        <v>4</v>
      </c>
      <c r="G18" s="19" t="s">
        <v>149</v>
      </c>
      <c r="H18" s="44">
        <v>6</v>
      </c>
      <c r="I18" s="59" t="s">
        <v>15</v>
      </c>
    </row>
    <row r="19" spans="1:11" ht="15" x14ac:dyDescent="0.2">
      <c r="A19" s="60"/>
      <c r="B19" s="12"/>
      <c r="C19" s="25"/>
      <c r="D19" s="25"/>
      <c r="E19" s="25"/>
      <c r="F19" s="25"/>
      <c r="G19" s="25"/>
      <c r="H19" s="25"/>
      <c r="I19" s="61"/>
    </row>
    <row r="20" spans="1:11" ht="15.75" x14ac:dyDescent="0.25">
      <c r="A20" s="62" t="s">
        <v>153</v>
      </c>
      <c r="B20" s="21" t="s">
        <v>16</v>
      </c>
      <c r="C20" s="29">
        <f>C21+C37+C38+C39+C42+C43</f>
        <v>2388257.7599999993</v>
      </c>
      <c r="D20" s="29">
        <f>D21+D37+D38+D39+D42+D43</f>
        <v>1478973.32</v>
      </c>
      <c r="E20" s="29">
        <f>E21+E37+E38+E39+E42+E43</f>
        <v>25319.200000000001</v>
      </c>
      <c r="F20" s="29">
        <f>F21+F37+F38+F39+F42+F43</f>
        <v>0</v>
      </c>
      <c r="G20" s="29">
        <f>C20+D20+F20+E20</f>
        <v>3892550.2799999993</v>
      </c>
      <c r="H20" s="29">
        <f>H21+H37+H38+H39+H42+H43</f>
        <v>150854.22</v>
      </c>
      <c r="I20" s="63">
        <f>G20-H20</f>
        <v>3741696.0599999991</v>
      </c>
      <c r="K20" s="88"/>
    </row>
    <row r="21" spans="1:11" ht="15.75" x14ac:dyDescent="0.25">
      <c r="A21" s="64" t="s">
        <v>148</v>
      </c>
      <c r="B21" s="22" t="s">
        <v>17</v>
      </c>
      <c r="C21" s="30">
        <f>C22+C36</f>
        <v>1552087.7899999998</v>
      </c>
      <c r="D21" s="30">
        <f>D22+D36</f>
        <v>892991.94000000006</v>
      </c>
      <c r="E21" s="30">
        <f>E22+E36</f>
        <v>25319.200000000001</v>
      </c>
      <c r="F21" s="30">
        <f>F22+F36</f>
        <v>0</v>
      </c>
      <c r="G21" s="31">
        <f t="shared" ref="G21:G51" si="0">C21+D21+E21+F21</f>
        <v>2470398.9300000002</v>
      </c>
      <c r="H21" s="30">
        <f>H22+H36</f>
        <v>0</v>
      </c>
      <c r="I21" s="65">
        <f t="shared" ref="I21:I82" si="1">G21-H21</f>
        <v>2470398.9300000002</v>
      </c>
    </row>
    <row r="22" spans="1:11" ht="15.75" x14ac:dyDescent="0.25">
      <c r="A22" s="64" t="s">
        <v>147</v>
      </c>
      <c r="B22" s="22" t="s">
        <v>18</v>
      </c>
      <c r="C22" s="30">
        <f>C25+C28+C29+C30+C35+C23</f>
        <v>1494469.8599999999</v>
      </c>
      <c r="D22" s="30">
        <f>D25+D28+D29+D30+D35+D23</f>
        <v>0</v>
      </c>
      <c r="E22" s="30">
        <f>E25+E28+E29+E30+E35+E23</f>
        <v>0</v>
      </c>
      <c r="F22" s="30">
        <f>F25+F28+F29+F30+F35+F23</f>
        <v>0</v>
      </c>
      <c r="G22" s="31">
        <f t="shared" si="0"/>
        <v>1494469.8599999999</v>
      </c>
      <c r="H22" s="30">
        <f>H25+H28+H29+H30+H35+H23</f>
        <v>0</v>
      </c>
      <c r="I22" s="65">
        <f t="shared" si="1"/>
        <v>1494469.8599999999</v>
      </c>
    </row>
    <row r="23" spans="1:11" ht="31.5" x14ac:dyDescent="0.25">
      <c r="A23" s="66" t="s">
        <v>19</v>
      </c>
      <c r="B23" s="22" t="s">
        <v>20</v>
      </c>
      <c r="C23" s="30">
        <f>C24</f>
        <v>0</v>
      </c>
      <c r="D23" s="30">
        <f t="shared" ref="D23:H23" si="2">D24</f>
        <v>0</v>
      </c>
      <c r="E23" s="30">
        <f t="shared" si="2"/>
        <v>0</v>
      </c>
      <c r="F23" s="30">
        <f t="shared" si="2"/>
        <v>0</v>
      </c>
      <c r="G23" s="31">
        <f t="shared" si="0"/>
        <v>0</v>
      </c>
      <c r="H23" s="30">
        <f t="shared" si="2"/>
        <v>0</v>
      </c>
      <c r="I23" s="65">
        <f t="shared" si="1"/>
        <v>0</v>
      </c>
    </row>
    <row r="24" spans="1:11" ht="15.75" x14ac:dyDescent="0.25">
      <c r="A24" s="67" t="s">
        <v>21</v>
      </c>
      <c r="B24" s="13" t="s">
        <v>22</v>
      </c>
      <c r="C24" s="32"/>
      <c r="D24" s="32"/>
      <c r="E24" s="32"/>
      <c r="F24" s="32"/>
      <c r="G24" s="31">
        <f t="shared" si="0"/>
        <v>0</v>
      </c>
      <c r="H24" s="32"/>
      <c r="I24" s="65">
        <f t="shared" si="1"/>
        <v>0</v>
      </c>
    </row>
    <row r="25" spans="1:11" ht="31.5" x14ac:dyDescent="0.25">
      <c r="A25" s="66" t="s">
        <v>23</v>
      </c>
      <c r="B25" s="22" t="s">
        <v>24</v>
      </c>
      <c r="C25" s="31">
        <f>C26+C27</f>
        <v>890291.64</v>
      </c>
      <c r="D25" s="31">
        <f>D26+D27</f>
        <v>0</v>
      </c>
      <c r="E25" s="31">
        <f>E26+E27</f>
        <v>0</v>
      </c>
      <c r="F25" s="31">
        <f>F26+F27</f>
        <v>0</v>
      </c>
      <c r="G25" s="31">
        <f t="shared" si="0"/>
        <v>890291.64</v>
      </c>
      <c r="H25" s="31">
        <f>H26+H27</f>
        <v>0</v>
      </c>
      <c r="I25" s="65">
        <f t="shared" si="1"/>
        <v>890291.64</v>
      </c>
    </row>
    <row r="26" spans="1:11" ht="31.5" x14ac:dyDescent="0.25">
      <c r="A26" s="67" t="s">
        <v>175</v>
      </c>
      <c r="B26" s="13" t="s">
        <v>25</v>
      </c>
      <c r="C26" s="50">
        <v>15413.64</v>
      </c>
      <c r="D26" s="32"/>
      <c r="E26" s="32"/>
      <c r="F26" s="32"/>
      <c r="G26" s="31">
        <f t="shared" si="0"/>
        <v>15413.64</v>
      </c>
      <c r="H26" s="32"/>
      <c r="I26" s="65">
        <f t="shared" si="1"/>
        <v>15413.64</v>
      </c>
    </row>
    <row r="27" spans="1:11" ht="15.75" x14ac:dyDescent="0.25">
      <c r="A27" s="67" t="s">
        <v>26</v>
      </c>
      <c r="B27" s="13" t="s">
        <v>27</v>
      </c>
      <c r="C27" s="32">
        <v>874878</v>
      </c>
      <c r="D27" s="32"/>
      <c r="E27" s="32"/>
      <c r="F27" s="32"/>
      <c r="G27" s="31">
        <f t="shared" si="0"/>
        <v>874878</v>
      </c>
      <c r="H27" s="32"/>
      <c r="I27" s="65">
        <f t="shared" si="1"/>
        <v>874878</v>
      </c>
    </row>
    <row r="28" spans="1:11" ht="31.5" customHeight="1" x14ac:dyDescent="0.25">
      <c r="A28" s="67" t="s">
        <v>28</v>
      </c>
      <c r="B28" s="13" t="s">
        <v>29</v>
      </c>
      <c r="C28" s="32">
        <v>1.98</v>
      </c>
      <c r="D28" s="32"/>
      <c r="E28" s="32"/>
      <c r="F28" s="32"/>
      <c r="G28" s="31">
        <f t="shared" si="0"/>
        <v>1.98</v>
      </c>
      <c r="H28" s="32"/>
      <c r="I28" s="65">
        <f t="shared" si="1"/>
        <v>1.98</v>
      </c>
    </row>
    <row r="29" spans="1:11" ht="15.75" x14ac:dyDescent="0.25">
      <c r="A29" s="68" t="s">
        <v>30</v>
      </c>
      <c r="B29" s="13" t="s">
        <v>31</v>
      </c>
      <c r="C29" s="32">
        <v>260055.83</v>
      </c>
      <c r="D29" s="32"/>
      <c r="E29" s="32"/>
      <c r="F29" s="32"/>
      <c r="G29" s="31">
        <f t="shared" si="0"/>
        <v>260055.83</v>
      </c>
      <c r="H29" s="32"/>
      <c r="I29" s="65">
        <f t="shared" si="1"/>
        <v>260055.83</v>
      </c>
    </row>
    <row r="30" spans="1:11" ht="31.5" x14ac:dyDescent="0.25">
      <c r="A30" s="64" t="s">
        <v>146</v>
      </c>
      <c r="B30" s="22" t="s">
        <v>32</v>
      </c>
      <c r="C30" s="31">
        <f>C31+C32+C33+C34</f>
        <v>335077.69</v>
      </c>
      <c r="D30" s="31">
        <f>D31+D32+D33+D34</f>
        <v>0</v>
      </c>
      <c r="E30" s="31">
        <f>E31+E32+E33+E34</f>
        <v>0</v>
      </c>
      <c r="F30" s="31">
        <f>F31+F32+F33+F34</f>
        <v>0</v>
      </c>
      <c r="G30" s="31">
        <f t="shared" si="0"/>
        <v>335077.69</v>
      </c>
      <c r="H30" s="31">
        <f>H31+H32+H33+H34</f>
        <v>0</v>
      </c>
      <c r="I30" s="65">
        <f t="shared" si="1"/>
        <v>335077.69</v>
      </c>
    </row>
    <row r="31" spans="1:11" ht="15.75" x14ac:dyDescent="0.25">
      <c r="A31" s="67" t="s">
        <v>33</v>
      </c>
      <c r="B31" s="13" t="s">
        <v>34</v>
      </c>
      <c r="C31" s="33">
        <v>273271.67999999999</v>
      </c>
      <c r="D31" s="32"/>
      <c r="E31" s="32"/>
      <c r="F31" s="32"/>
      <c r="G31" s="31">
        <f t="shared" si="0"/>
        <v>273271.67999999999</v>
      </c>
      <c r="H31" s="32"/>
      <c r="I31" s="65">
        <f t="shared" si="1"/>
        <v>273271.67999999999</v>
      </c>
    </row>
    <row r="32" spans="1:11" ht="31.5" customHeight="1" x14ac:dyDescent="0.25">
      <c r="A32" s="67" t="s">
        <v>35</v>
      </c>
      <c r="B32" s="13" t="s">
        <v>36</v>
      </c>
      <c r="C32" s="33">
        <v>5.78</v>
      </c>
      <c r="D32" s="32"/>
      <c r="E32" s="32"/>
      <c r="F32" s="32"/>
      <c r="G32" s="31">
        <f t="shared" si="0"/>
        <v>5.78</v>
      </c>
      <c r="H32" s="32"/>
      <c r="I32" s="65">
        <f t="shared" si="1"/>
        <v>5.78</v>
      </c>
    </row>
    <row r="33" spans="1:10" ht="15.75" x14ac:dyDescent="0.25">
      <c r="A33" s="67" t="s">
        <v>37</v>
      </c>
      <c r="B33" s="13" t="s">
        <v>39</v>
      </c>
      <c r="C33" s="33">
        <v>48.94</v>
      </c>
      <c r="D33" s="32"/>
      <c r="E33" s="32"/>
      <c r="F33" s="32"/>
      <c r="G33" s="31">
        <f t="shared" si="0"/>
        <v>48.94</v>
      </c>
      <c r="H33" s="32"/>
      <c r="I33" s="65">
        <f t="shared" si="1"/>
        <v>48.94</v>
      </c>
    </row>
    <row r="34" spans="1:10" ht="31.5" x14ac:dyDescent="0.25">
      <c r="A34" s="67" t="s">
        <v>38</v>
      </c>
      <c r="B34" s="13" t="s">
        <v>41</v>
      </c>
      <c r="C34" s="32">
        <v>61751.29</v>
      </c>
      <c r="D34" s="32"/>
      <c r="E34" s="32"/>
      <c r="F34" s="32"/>
      <c r="G34" s="31">
        <f t="shared" si="0"/>
        <v>61751.29</v>
      </c>
      <c r="H34" s="32"/>
      <c r="I34" s="65">
        <f t="shared" si="1"/>
        <v>61751.29</v>
      </c>
    </row>
    <row r="35" spans="1:10" ht="15.75" x14ac:dyDescent="0.25">
      <c r="A35" s="68" t="s">
        <v>40</v>
      </c>
      <c r="B35" s="13" t="s">
        <v>43</v>
      </c>
      <c r="C35" s="32">
        <v>9042.7199999999993</v>
      </c>
      <c r="D35" s="32"/>
      <c r="E35" s="32"/>
      <c r="F35" s="32"/>
      <c r="G35" s="31">
        <f t="shared" si="0"/>
        <v>9042.7199999999993</v>
      </c>
      <c r="H35" s="32"/>
      <c r="I35" s="65">
        <f t="shared" si="1"/>
        <v>9042.7199999999993</v>
      </c>
    </row>
    <row r="36" spans="1:10" ht="15.75" x14ac:dyDescent="0.25">
      <c r="A36" s="68" t="s">
        <v>42</v>
      </c>
      <c r="B36" s="13" t="s">
        <v>45</v>
      </c>
      <c r="C36" s="33">
        <v>57617.93</v>
      </c>
      <c r="D36" s="33">
        <f>54666.1+806709.28+31616.56</f>
        <v>892991.94000000006</v>
      </c>
      <c r="E36" s="32">
        <f>23655.11+1664.09</f>
        <v>25319.200000000001</v>
      </c>
      <c r="F36" s="33"/>
      <c r="G36" s="31">
        <f t="shared" si="0"/>
        <v>975929.07000000007</v>
      </c>
      <c r="H36" s="33"/>
      <c r="I36" s="65">
        <f t="shared" si="1"/>
        <v>975929.07000000007</v>
      </c>
    </row>
    <row r="37" spans="1:10" ht="15.75" x14ac:dyDescent="0.25">
      <c r="A37" s="68" t="s">
        <v>44</v>
      </c>
      <c r="B37" s="13" t="s">
        <v>47</v>
      </c>
      <c r="C37" s="35">
        <v>126.96</v>
      </c>
      <c r="D37" s="33"/>
      <c r="E37" s="32"/>
      <c r="F37" s="32"/>
      <c r="G37" s="31">
        <f t="shared" si="0"/>
        <v>126.96</v>
      </c>
      <c r="H37" s="33"/>
      <c r="I37" s="65">
        <f t="shared" si="1"/>
        <v>126.96</v>
      </c>
    </row>
    <row r="38" spans="1:10" ht="15.75" x14ac:dyDescent="0.25">
      <c r="A38" s="68" t="s">
        <v>46</v>
      </c>
      <c r="B38" s="13" t="s">
        <v>48</v>
      </c>
      <c r="C38" s="33"/>
      <c r="D38" s="33"/>
      <c r="E38" s="32"/>
      <c r="F38" s="32"/>
      <c r="G38" s="31">
        <f t="shared" si="0"/>
        <v>0</v>
      </c>
      <c r="H38" s="33"/>
      <c r="I38" s="65">
        <f t="shared" si="1"/>
        <v>0</v>
      </c>
    </row>
    <row r="39" spans="1:10" ht="15.75" x14ac:dyDescent="0.25">
      <c r="A39" s="64" t="s">
        <v>151</v>
      </c>
      <c r="B39" s="22" t="s">
        <v>50</v>
      </c>
      <c r="C39" s="30">
        <f>C40+C41</f>
        <v>777044.94</v>
      </c>
      <c r="D39" s="30">
        <f>D40+D41</f>
        <v>558304.63</v>
      </c>
      <c r="E39" s="30">
        <f>E40+E41</f>
        <v>0</v>
      </c>
      <c r="F39" s="30">
        <f>F40+F41</f>
        <v>0</v>
      </c>
      <c r="G39" s="31">
        <f t="shared" si="0"/>
        <v>1335349.5699999998</v>
      </c>
      <c r="H39" s="45">
        <f>H40+H41</f>
        <v>150854.22</v>
      </c>
      <c r="I39" s="65">
        <f t="shared" si="1"/>
        <v>1184495.3499999999</v>
      </c>
    </row>
    <row r="40" spans="1:10" ht="15.75" x14ac:dyDescent="0.25">
      <c r="A40" s="67" t="s">
        <v>49</v>
      </c>
      <c r="B40" s="13" t="s">
        <v>52</v>
      </c>
      <c r="C40" s="33">
        <v>772044.94</v>
      </c>
      <c r="D40" s="32">
        <f>121520.24</f>
        <v>121520.24</v>
      </c>
      <c r="E40" s="32"/>
      <c r="F40" s="32"/>
      <c r="G40" s="31">
        <f t="shared" si="0"/>
        <v>893565.17999999993</v>
      </c>
      <c r="H40" s="32"/>
      <c r="I40" s="65">
        <f t="shared" si="1"/>
        <v>893565.17999999993</v>
      </c>
    </row>
    <row r="41" spans="1:10" ht="15.75" x14ac:dyDescent="0.25">
      <c r="A41" s="67" t="s">
        <v>51</v>
      </c>
      <c r="B41" s="13" t="s">
        <v>54</v>
      </c>
      <c r="C41" s="33">
        <v>5000</v>
      </c>
      <c r="D41" s="32">
        <f>314134.93+122649.46</f>
        <v>436784.39</v>
      </c>
      <c r="E41" s="32"/>
      <c r="F41" s="32"/>
      <c r="G41" s="31">
        <f t="shared" si="0"/>
        <v>441784.39</v>
      </c>
      <c r="H41" s="89">
        <v>150854.22</v>
      </c>
      <c r="I41" s="65">
        <f t="shared" si="1"/>
        <v>290930.17000000004</v>
      </c>
    </row>
    <row r="42" spans="1:10" ht="15.75" x14ac:dyDescent="0.25">
      <c r="A42" s="68" t="s">
        <v>53</v>
      </c>
      <c r="B42" s="13" t="s">
        <v>55</v>
      </c>
      <c r="C42" s="33">
        <f>51820.31+7177.76</f>
        <v>58998.07</v>
      </c>
      <c r="D42" s="32">
        <f>22536.75+5140</f>
        <v>27676.75</v>
      </c>
      <c r="E42" s="32"/>
      <c r="F42" s="32"/>
      <c r="G42" s="31">
        <f t="shared" si="0"/>
        <v>86674.82</v>
      </c>
      <c r="H42" s="32"/>
      <c r="I42" s="65">
        <f t="shared" si="1"/>
        <v>86674.82</v>
      </c>
    </row>
    <row r="43" spans="1:10" ht="15.75" x14ac:dyDescent="0.25">
      <c r="A43" s="68" t="s">
        <v>150</v>
      </c>
      <c r="B43" s="24" t="s">
        <v>57</v>
      </c>
      <c r="C43" s="33"/>
      <c r="D43" s="32"/>
      <c r="E43" s="32"/>
      <c r="F43" s="32"/>
      <c r="G43" s="31">
        <f t="shared" si="0"/>
        <v>0</v>
      </c>
      <c r="H43" s="32"/>
      <c r="I43" s="65">
        <f t="shared" si="1"/>
        <v>0</v>
      </c>
    </row>
    <row r="44" spans="1:10" ht="15.75" x14ac:dyDescent="0.25">
      <c r="A44" s="69" t="s">
        <v>166</v>
      </c>
      <c r="B44" s="21" t="s">
        <v>59</v>
      </c>
      <c r="C44" s="34">
        <f>C45+C59+C60+C63+C64</f>
        <v>2506339.7200000002</v>
      </c>
      <c r="D44" s="34">
        <f>D45+D59+D60+D63+D64</f>
        <v>1498994.2100000004</v>
      </c>
      <c r="E44" s="34">
        <f>E45+E59+E60+E63+E64</f>
        <v>25319.200000000001</v>
      </c>
      <c r="F44" s="34">
        <f>F45+F59+F60+F63+F64</f>
        <v>0</v>
      </c>
      <c r="G44" s="29">
        <f t="shared" si="0"/>
        <v>4030653.1300000008</v>
      </c>
      <c r="H44" s="29">
        <f>H45+H59+H60+H63+H64</f>
        <v>150854.22</v>
      </c>
      <c r="I44" s="63">
        <f t="shared" si="1"/>
        <v>3879798.9100000006</v>
      </c>
      <c r="J44" s="14"/>
    </row>
    <row r="45" spans="1:10" ht="15.75" x14ac:dyDescent="0.25">
      <c r="A45" s="66" t="s">
        <v>165</v>
      </c>
      <c r="B45" s="22" t="s">
        <v>61</v>
      </c>
      <c r="C45" s="30">
        <f>SUM(C46:C58)</f>
        <v>2094429.0800000003</v>
      </c>
      <c r="D45" s="30">
        <f>SUM(D46:D58)</f>
        <v>1464167.8400000003</v>
      </c>
      <c r="E45" s="30">
        <f>SUM(E46:E58)</f>
        <v>22333.66</v>
      </c>
      <c r="F45" s="30">
        <f>SUM(F46:F58)</f>
        <v>0</v>
      </c>
      <c r="G45" s="31">
        <f t="shared" si="0"/>
        <v>3580930.580000001</v>
      </c>
      <c r="H45" s="47">
        <f>SUM(H46:H58)</f>
        <v>150854.22</v>
      </c>
      <c r="I45" s="65">
        <f t="shared" si="1"/>
        <v>3430076.3600000008</v>
      </c>
    </row>
    <row r="46" spans="1:10" ht="15.75" x14ac:dyDescent="0.25">
      <c r="A46" s="70" t="s">
        <v>56</v>
      </c>
      <c r="B46" s="13" t="s">
        <v>63</v>
      </c>
      <c r="C46" s="33">
        <v>233412.93</v>
      </c>
      <c r="D46" s="33">
        <f>11567.1+691610+66577</f>
        <v>769754.1</v>
      </c>
      <c r="E46" s="32"/>
      <c r="F46" s="33"/>
      <c r="G46" s="31">
        <f t="shared" si="0"/>
        <v>1003167.03</v>
      </c>
      <c r="H46" s="32"/>
      <c r="I46" s="65">
        <f t="shared" si="1"/>
        <v>1003167.03</v>
      </c>
    </row>
    <row r="47" spans="1:10" ht="15.75" x14ac:dyDescent="0.25">
      <c r="A47" s="70" t="s">
        <v>58</v>
      </c>
      <c r="B47" s="13" t="s">
        <v>65</v>
      </c>
      <c r="C47" s="33">
        <v>407856.04</v>
      </c>
      <c r="D47" s="33">
        <f>42657+394017.3+99110.43</f>
        <v>535784.73</v>
      </c>
      <c r="E47" s="32"/>
      <c r="F47" s="33"/>
      <c r="G47" s="31">
        <f t="shared" si="0"/>
        <v>943640.77</v>
      </c>
      <c r="H47" s="32"/>
      <c r="I47" s="65">
        <f t="shared" si="1"/>
        <v>943640.77</v>
      </c>
    </row>
    <row r="48" spans="1:10" ht="15.75" x14ac:dyDescent="0.25">
      <c r="A48" s="67" t="s">
        <v>60</v>
      </c>
      <c r="B48" s="13" t="s">
        <v>67</v>
      </c>
      <c r="C48" s="33">
        <v>27222.9</v>
      </c>
      <c r="D48" s="33"/>
      <c r="E48" s="32"/>
      <c r="F48" s="32"/>
      <c r="G48" s="31">
        <f t="shared" si="0"/>
        <v>27222.9</v>
      </c>
      <c r="H48" s="32"/>
      <c r="I48" s="65">
        <f t="shared" si="1"/>
        <v>27222.9</v>
      </c>
    </row>
    <row r="49" spans="1:9" ht="15.75" x14ac:dyDescent="0.25">
      <c r="A49" s="70" t="s">
        <v>62</v>
      </c>
      <c r="B49" s="13" t="s">
        <v>69</v>
      </c>
      <c r="C49" s="33">
        <v>243332.68</v>
      </c>
      <c r="D49" s="32"/>
      <c r="E49" s="32"/>
      <c r="F49" s="32"/>
      <c r="G49" s="31">
        <f t="shared" si="0"/>
        <v>243332.68</v>
      </c>
      <c r="H49" s="32"/>
      <c r="I49" s="65">
        <f t="shared" si="1"/>
        <v>243332.68</v>
      </c>
    </row>
    <row r="50" spans="1:9" ht="15.75" x14ac:dyDescent="0.25">
      <c r="A50" s="67" t="s">
        <v>64</v>
      </c>
      <c r="B50" s="13" t="s">
        <v>70</v>
      </c>
      <c r="C50" s="33">
        <v>4800</v>
      </c>
      <c r="D50" s="32"/>
      <c r="E50" s="32"/>
      <c r="F50" s="32"/>
      <c r="G50" s="31">
        <f t="shared" si="0"/>
        <v>4800</v>
      </c>
      <c r="H50" s="32"/>
      <c r="I50" s="65">
        <f t="shared" si="1"/>
        <v>4800</v>
      </c>
    </row>
    <row r="51" spans="1:9" ht="15.75" x14ac:dyDescent="0.25">
      <c r="A51" s="70" t="s">
        <v>66</v>
      </c>
      <c r="B51" s="13" t="s">
        <v>72</v>
      </c>
      <c r="C51" s="33">
        <v>155731.22</v>
      </c>
      <c r="D51" s="33"/>
      <c r="E51" s="32"/>
      <c r="F51" s="32"/>
      <c r="G51" s="31">
        <f t="shared" si="0"/>
        <v>155731.22</v>
      </c>
      <c r="H51" s="89">
        <f>C51-3000-1877</f>
        <v>150854.22</v>
      </c>
      <c r="I51" s="65">
        <f t="shared" si="1"/>
        <v>4877</v>
      </c>
    </row>
    <row r="52" spans="1:9" ht="15.75" x14ac:dyDescent="0.25">
      <c r="A52" s="67" t="s">
        <v>68</v>
      </c>
      <c r="B52" s="13" t="s">
        <v>74</v>
      </c>
      <c r="C52" s="33">
        <v>42458</v>
      </c>
      <c r="D52" s="33"/>
      <c r="E52" s="32"/>
      <c r="F52" s="32"/>
      <c r="G52" s="31">
        <f t="shared" ref="G52:G85" si="3">C52+D52+E52+F52</f>
        <v>42458</v>
      </c>
      <c r="H52" s="32"/>
      <c r="I52" s="65">
        <f t="shared" si="1"/>
        <v>42458</v>
      </c>
    </row>
    <row r="53" spans="1:9" ht="31.5" x14ac:dyDescent="0.25">
      <c r="A53" s="67" t="s">
        <v>163</v>
      </c>
      <c r="B53" s="13" t="s">
        <v>76</v>
      </c>
      <c r="C53" s="33">
        <v>76596.850000000006</v>
      </c>
      <c r="D53" s="33">
        <v>23272.86</v>
      </c>
      <c r="E53" s="32">
        <v>1664.09</v>
      </c>
      <c r="F53" s="32"/>
      <c r="G53" s="31">
        <f t="shared" si="3"/>
        <v>101533.8</v>
      </c>
      <c r="H53" s="32"/>
      <c r="I53" s="65">
        <f t="shared" si="1"/>
        <v>101533.8</v>
      </c>
    </row>
    <row r="54" spans="1:9" ht="15.75" x14ac:dyDescent="0.25">
      <c r="A54" s="67" t="s">
        <v>71</v>
      </c>
      <c r="B54" s="13" t="s">
        <v>77</v>
      </c>
      <c r="C54" s="33">
        <v>138508.07999999999</v>
      </c>
      <c r="D54" s="33">
        <v>300</v>
      </c>
      <c r="E54" s="32"/>
      <c r="F54" s="32"/>
      <c r="G54" s="31">
        <f t="shared" si="3"/>
        <v>138808.07999999999</v>
      </c>
      <c r="H54" s="32"/>
      <c r="I54" s="65">
        <f t="shared" si="1"/>
        <v>138808.07999999999</v>
      </c>
    </row>
    <row r="55" spans="1:9" ht="47.25" x14ac:dyDescent="0.25">
      <c r="A55" s="71" t="s">
        <v>144</v>
      </c>
      <c r="B55" s="13" t="s">
        <v>79</v>
      </c>
      <c r="C55" s="33">
        <v>142625.62</v>
      </c>
      <c r="D55" s="33">
        <v>697.84</v>
      </c>
      <c r="E55" s="32">
        <v>10877.57</v>
      </c>
      <c r="F55" s="32"/>
      <c r="G55" s="31">
        <f t="shared" si="3"/>
        <v>154201.03</v>
      </c>
      <c r="H55" s="32"/>
      <c r="I55" s="65">
        <f t="shared" si="1"/>
        <v>154201.03</v>
      </c>
    </row>
    <row r="56" spans="1:9" ht="15.75" x14ac:dyDescent="0.25">
      <c r="A56" s="67" t="s">
        <v>73</v>
      </c>
      <c r="B56" s="13" t="s">
        <v>81</v>
      </c>
      <c r="C56" s="33">
        <v>22715.42</v>
      </c>
      <c r="D56" s="33">
        <f>142+5460+883.2</f>
        <v>6485.2</v>
      </c>
      <c r="E56" s="32"/>
      <c r="F56" s="32"/>
      <c r="G56" s="31">
        <f t="shared" si="3"/>
        <v>29200.62</v>
      </c>
      <c r="H56" s="32"/>
      <c r="I56" s="65">
        <f t="shared" si="1"/>
        <v>29200.62</v>
      </c>
    </row>
    <row r="57" spans="1:9" ht="31.5" x14ac:dyDescent="0.25">
      <c r="A57" s="71" t="s">
        <v>162</v>
      </c>
      <c r="B57" s="13" t="s">
        <v>83</v>
      </c>
      <c r="C57" s="33">
        <v>492488.89</v>
      </c>
      <c r="D57" s="33">
        <v>127873.11</v>
      </c>
      <c r="E57" s="32">
        <v>9792</v>
      </c>
      <c r="F57" s="32"/>
      <c r="G57" s="31">
        <f t="shared" si="3"/>
        <v>630154</v>
      </c>
      <c r="H57" s="32"/>
      <c r="I57" s="65">
        <f t="shared" si="1"/>
        <v>630154</v>
      </c>
    </row>
    <row r="58" spans="1:9" ht="31.5" x14ac:dyDescent="0.25">
      <c r="A58" s="71" t="s">
        <v>164</v>
      </c>
      <c r="B58" s="13" t="s">
        <v>85</v>
      </c>
      <c r="C58" s="33">
        <v>106680.45</v>
      </c>
      <c r="D58" s="33"/>
      <c r="E58" s="32"/>
      <c r="F58" s="32"/>
      <c r="G58" s="31">
        <f t="shared" si="3"/>
        <v>106680.45</v>
      </c>
      <c r="H58" s="32"/>
      <c r="I58" s="65">
        <f t="shared" si="1"/>
        <v>106680.45</v>
      </c>
    </row>
    <row r="59" spans="1:9" ht="15.75" x14ac:dyDescent="0.25">
      <c r="A59" s="67" t="s">
        <v>75</v>
      </c>
      <c r="B59" s="13" t="s">
        <v>86</v>
      </c>
      <c r="C59" s="33">
        <v>352985.39</v>
      </c>
      <c r="D59" s="33">
        <f>27110.09+7716.28</f>
        <v>34826.370000000003</v>
      </c>
      <c r="E59" s="33">
        <v>2985.54</v>
      </c>
      <c r="F59" s="33"/>
      <c r="G59" s="31">
        <f t="shared" si="3"/>
        <v>390797.3</v>
      </c>
      <c r="H59" s="32"/>
      <c r="I59" s="65">
        <f>G59-H59</f>
        <v>390797.3</v>
      </c>
    </row>
    <row r="60" spans="1:9" ht="15.75" x14ac:dyDescent="0.25">
      <c r="A60" s="66" t="s">
        <v>172</v>
      </c>
      <c r="B60" s="22" t="s">
        <v>87</v>
      </c>
      <c r="C60" s="30">
        <f>C61+C62</f>
        <v>58925.25</v>
      </c>
      <c r="D60" s="30">
        <f>D61+D62</f>
        <v>0</v>
      </c>
      <c r="E60" s="30">
        <f>E61+E62</f>
        <v>0</v>
      </c>
      <c r="F60" s="30">
        <f>F61+F62</f>
        <v>0</v>
      </c>
      <c r="G60" s="31">
        <f t="shared" si="3"/>
        <v>58925.25</v>
      </c>
      <c r="H60" s="30">
        <f>H61+H62</f>
        <v>0</v>
      </c>
      <c r="I60" s="65">
        <f t="shared" si="1"/>
        <v>58925.25</v>
      </c>
    </row>
    <row r="61" spans="1:9" ht="15.75" x14ac:dyDescent="0.25">
      <c r="A61" s="67" t="s">
        <v>78</v>
      </c>
      <c r="B61" s="13" t="s">
        <v>89</v>
      </c>
      <c r="C61" s="33"/>
      <c r="D61" s="32"/>
      <c r="E61" s="32"/>
      <c r="F61" s="32"/>
      <c r="G61" s="31">
        <f t="shared" si="3"/>
        <v>0</v>
      </c>
      <c r="H61" s="32"/>
      <c r="I61" s="65">
        <f t="shared" si="1"/>
        <v>0</v>
      </c>
    </row>
    <row r="62" spans="1:9" ht="15.75" x14ac:dyDescent="0.25">
      <c r="A62" s="72" t="s">
        <v>80</v>
      </c>
      <c r="B62" s="13" t="s">
        <v>91</v>
      </c>
      <c r="C62" s="33">
        <v>58925.25</v>
      </c>
      <c r="D62" s="33"/>
      <c r="E62" s="32"/>
      <c r="F62" s="32"/>
      <c r="G62" s="31">
        <f t="shared" si="3"/>
        <v>58925.25</v>
      </c>
      <c r="H62" s="32"/>
      <c r="I62" s="65">
        <f t="shared" si="1"/>
        <v>58925.25</v>
      </c>
    </row>
    <row r="63" spans="1:9" ht="31.5" x14ac:dyDescent="0.25">
      <c r="A63" s="73" t="s">
        <v>82</v>
      </c>
      <c r="B63" s="13" t="s">
        <v>93</v>
      </c>
      <c r="C63" s="33"/>
      <c r="D63" s="33"/>
      <c r="E63" s="32"/>
      <c r="F63" s="32"/>
      <c r="G63" s="31">
        <f t="shared" si="3"/>
        <v>0</v>
      </c>
      <c r="H63" s="32"/>
      <c r="I63" s="65">
        <f t="shared" si="1"/>
        <v>0</v>
      </c>
    </row>
    <row r="64" spans="1:9" ht="15.75" x14ac:dyDescent="0.25">
      <c r="A64" s="73" t="s">
        <v>84</v>
      </c>
      <c r="B64" s="13" t="s">
        <v>95</v>
      </c>
      <c r="C64" s="33"/>
      <c r="D64" s="33"/>
      <c r="E64" s="32"/>
      <c r="F64" s="32"/>
      <c r="G64" s="31">
        <f t="shared" si="3"/>
        <v>0</v>
      </c>
      <c r="H64" s="32"/>
      <c r="I64" s="65">
        <f t="shared" si="1"/>
        <v>0</v>
      </c>
    </row>
    <row r="65" spans="1:10" ht="31.5" x14ac:dyDescent="0.25">
      <c r="A65" s="66" t="s">
        <v>155</v>
      </c>
      <c r="B65" s="22" t="s">
        <v>96</v>
      </c>
      <c r="C65" s="48">
        <f>C20-C44</f>
        <v>-118081.96000000089</v>
      </c>
      <c r="D65" s="48">
        <f>D20-D44</f>
        <v>-20020.890000000363</v>
      </c>
      <c r="E65" s="48">
        <f>E20-E44</f>
        <v>0</v>
      </c>
      <c r="F65" s="48">
        <f>F20-F44</f>
        <v>0</v>
      </c>
      <c r="G65" s="46">
        <f t="shared" si="3"/>
        <v>-138102.85000000126</v>
      </c>
      <c r="H65" s="48">
        <f>H20-H44</f>
        <v>0</v>
      </c>
      <c r="I65" s="74">
        <f t="shared" si="1"/>
        <v>-138102.85000000126</v>
      </c>
    </row>
    <row r="66" spans="1:10" s="5" customFormat="1" ht="15.75" x14ac:dyDescent="0.25">
      <c r="A66" s="75" t="s">
        <v>157</v>
      </c>
      <c r="B66" s="21" t="s">
        <v>97</v>
      </c>
      <c r="C66" s="34">
        <f>C67+C70+C73+C76+C79+C82+C85+C88+C91+C94+C100+C103+C97</f>
        <v>2506339.7199999997</v>
      </c>
      <c r="D66" s="34">
        <f>D67+D70+D73+D76+D79+D82+D85+D88+D91+D94+D100+D103+D97</f>
        <v>1498994.21</v>
      </c>
      <c r="E66" s="34">
        <f>E67+E70+E73+E76+E79+E82+E85+E88+E91+E94+E100+E103+E97</f>
        <v>25319.200000000001</v>
      </c>
      <c r="F66" s="34">
        <f>F67+F70+F73+F76+F79+F82+F85+F88+F91+F94+F100+F103+F97</f>
        <v>0</v>
      </c>
      <c r="G66" s="36">
        <f t="shared" si="3"/>
        <v>4030653.13</v>
      </c>
      <c r="H66" s="34">
        <f>H67+H70+H73+H76+H79+H82+H85+H88+H91+H94+H100+H103+H97</f>
        <v>150854.22</v>
      </c>
      <c r="I66" s="76">
        <f t="shared" si="1"/>
        <v>3879798.9099999997</v>
      </c>
    </row>
    <row r="67" spans="1:10" ht="15.75" x14ac:dyDescent="0.25">
      <c r="A67" s="77" t="s">
        <v>88</v>
      </c>
      <c r="B67" s="20" t="s">
        <v>99</v>
      </c>
      <c r="C67" s="37">
        <f>C68+C69</f>
        <v>148833.67000000001</v>
      </c>
      <c r="D67" s="37">
        <f>D68+D69</f>
        <v>0</v>
      </c>
      <c r="E67" s="37">
        <f>E68+E69</f>
        <v>0</v>
      </c>
      <c r="F67" s="37">
        <f>F68+F69</f>
        <v>0</v>
      </c>
      <c r="G67" s="38">
        <f t="shared" si="3"/>
        <v>148833.67000000001</v>
      </c>
      <c r="H67" s="37">
        <f>H68+H69</f>
        <v>0</v>
      </c>
      <c r="I67" s="78">
        <f t="shared" si="1"/>
        <v>148833.67000000001</v>
      </c>
    </row>
    <row r="68" spans="1:10" ht="15.75" x14ac:dyDescent="0.25">
      <c r="A68" s="79" t="s">
        <v>90</v>
      </c>
      <c r="B68" s="13" t="s">
        <v>100</v>
      </c>
      <c r="C68" s="33">
        <v>124385.32</v>
      </c>
      <c r="D68" s="33"/>
      <c r="E68" s="33"/>
      <c r="F68" s="33"/>
      <c r="G68" s="31">
        <f t="shared" si="3"/>
        <v>124385.32</v>
      </c>
      <c r="H68" s="33"/>
      <c r="I68" s="65">
        <f t="shared" si="1"/>
        <v>124385.32</v>
      </c>
    </row>
    <row r="69" spans="1:10" ht="15.75" x14ac:dyDescent="0.25">
      <c r="A69" s="79" t="s">
        <v>92</v>
      </c>
      <c r="B69" s="13" t="s">
        <v>101</v>
      </c>
      <c r="C69" s="33">
        <v>24448.35</v>
      </c>
      <c r="D69" s="33"/>
      <c r="E69" s="33"/>
      <c r="F69" s="33"/>
      <c r="G69" s="31">
        <f t="shared" si="3"/>
        <v>24448.35</v>
      </c>
      <c r="H69" s="33"/>
      <c r="I69" s="65">
        <f t="shared" si="1"/>
        <v>24448.35</v>
      </c>
    </row>
    <row r="70" spans="1:10" ht="15.75" x14ac:dyDescent="0.25">
      <c r="A70" s="77" t="s">
        <v>94</v>
      </c>
      <c r="B70" s="20" t="s">
        <v>102</v>
      </c>
      <c r="C70" s="37">
        <f>C71+C72</f>
        <v>5433</v>
      </c>
      <c r="D70" s="37">
        <f>D71+D72</f>
        <v>0</v>
      </c>
      <c r="E70" s="37">
        <f>E71+E72</f>
        <v>0</v>
      </c>
      <c r="F70" s="37">
        <f>F71+F72</f>
        <v>0</v>
      </c>
      <c r="G70" s="38">
        <f t="shared" si="3"/>
        <v>5433</v>
      </c>
      <c r="H70" s="37">
        <f>H71+H72</f>
        <v>0</v>
      </c>
      <c r="I70" s="78">
        <f t="shared" si="1"/>
        <v>5433</v>
      </c>
      <c r="J70" s="23"/>
    </row>
    <row r="71" spans="1:10" ht="15.75" x14ac:dyDescent="0.25">
      <c r="A71" s="79" t="s">
        <v>90</v>
      </c>
      <c r="B71" s="13" t="s">
        <v>103</v>
      </c>
      <c r="C71" s="33">
        <v>5433</v>
      </c>
      <c r="D71" s="33"/>
      <c r="E71" s="33"/>
      <c r="F71" s="33"/>
      <c r="G71" s="31">
        <f t="shared" si="3"/>
        <v>5433</v>
      </c>
      <c r="H71" s="33"/>
      <c r="I71" s="65">
        <f t="shared" si="1"/>
        <v>5433</v>
      </c>
    </row>
    <row r="72" spans="1:10" ht="15.75" x14ac:dyDescent="0.25">
      <c r="A72" s="79" t="s">
        <v>92</v>
      </c>
      <c r="B72" s="13" t="s">
        <v>104</v>
      </c>
      <c r="C72" s="33"/>
      <c r="D72" s="33"/>
      <c r="E72" s="33"/>
      <c r="F72" s="33"/>
      <c r="G72" s="31">
        <f t="shared" si="3"/>
        <v>0</v>
      </c>
      <c r="H72" s="33"/>
      <c r="I72" s="65">
        <f t="shared" si="1"/>
        <v>0</v>
      </c>
    </row>
    <row r="73" spans="1:10" ht="15.75" x14ac:dyDescent="0.25">
      <c r="A73" s="77" t="s">
        <v>98</v>
      </c>
      <c r="B73" s="20" t="s">
        <v>105</v>
      </c>
      <c r="C73" s="37">
        <f>C74+C75</f>
        <v>27422.9</v>
      </c>
      <c r="D73" s="37">
        <f>D74+D75</f>
        <v>0</v>
      </c>
      <c r="E73" s="37">
        <f>E74+E75</f>
        <v>0</v>
      </c>
      <c r="F73" s="37">
        <f>F74+F75</f>
        <v>0</v>
      </c>
      <c r="G73" s="38">
        <f t="shared" si="3"/>
        <v>27422.9</v>
      </c>
      <c r="H73" s="37">
        <f>H74+H75</f>
        <v>0</v>
      </c>
      <c r="I73" s="78">
        <f t="shared" si="1"/>
        <v>27422.9</v>
      </c>
    </row>
    <row r="74" spans="1:10" ht="15.75" x14ac:dyDescent="0.25">
      <c r="A74" s="79" t="s">
        <v>90</v>
      </c>
      <c r="B74" s="13" t="s">
        <v>106</v>
      </c>
      <c r="C74" s="33">
        <v>27422.9</v>
      </c>
      <c r="D74" s="33"/>
      <c r="E74" s="33"/>
      <c r="F74" s="33"/>
      <c r="G74" s="31">
        <f t="shared" si="3"/>
        <v>27422.9</v>
      </c>
      <c r="H74" s="33"/>
      <c r="I74" s="65">
        <f t="shared" si="1"/>
        <v>27422.9</v>
      </c>
    </row>
    <row r="75" spans="1:10" ht="15.75" x14ac:dyDescent="0.25">
      <c r="A75" s="79" t="s">
        <v>92</v>
      </c>
      <c r="B75" s="13" t="s">
        <v>107</v>
      </c>
      <c r="C75" s="33"/>
      <c r="D75" s="33"/>
      <c r="E75" s="33"/>
      <c r="F75" s="33"/>
      <c r="G75" s="31">
        <f t="shared" si="3"/>
        <v>0</v>
      </c>
      <c r="H75" s="33"/>
      <c r="I75" s="65">
        <f t="shared" si="1"/>
        <v>0</v>
      </c>
    </row>
    <row r="76" spans="1:10" ht="15.75" x14ac:dyDescent="0.25">
      <c r="A76" s="77" t="s">
        <v>108</v>
      </c>
      <c r="B76" s="20" t="s">
        <v>109</v>
      </c>
      <c r="C76" s="37">
        <f>C77+C78</f>
        <v>46583.22</v>
      </c>
      <c r="D76" s="37">
        <f>D77+D78</f>
        <v>0</v>
      </c>
      <c r="E76" s="37">
        <f>E77+E78</f>
        <v>0</v>
      </c>
      <c r="F76" s="37">
        <f>F77+F78</f>
        <v>0</v>
      </c>
      <c r="G76" s="38">
        <f t="shared" si="3"/>
        <v>46583.22</v>
      </c>
      <c r="H76" s="37">
        <f>H77+H78</f>
        <v>0</v>
      </c>
      <c r="I76" s="78">
        <f t="shared" si="1"/>
        <v>46583.22</v>
      </c>
    </row>
    <row r="77" spans="1:10" ht="15.75" x14ac:dyDescent="0.25">
      <c r="A77" s="79" t="s">
        <v>90</v>
      </c>
      <c r="B77" s="13" t="s">
        <v>110</v>
      </c>
      <c r="C77" s="33">
        <v>44503.62</v>
      </c>
      <c r="D77" s="33"/>
      <c r="E77" s="33"/>
      <c r="F77" s="33"/>
      <c r="G77" s="31">
        <f t="shared" si="3"/>
        <v>44503.62</v>
      </c>
      <c r="H77" s="33"/>
      <c r="I77" s="65">
        <f t="shared" si="1"/>
        <v>44503.62</v>
      </c>
    </row>
    <row r="78" spans="1:10" ht="15.75" x14ac:dyDescent="0.25">
      <c r="A78" s="79" t="s">
        <v>92</v>
      </c>
      <c r="B78" s="13" t="s">
        <v>111</v>
      </c>
      <c r="C78" s="33">
        <v>2079.6</v>
      </c>
      <c r="D78" s="33"/>
      <c r="E78" s="33"/>
      <c r="F78" s="33"/>
      <c r="G78" s="31">
        <f t="shared" si="3"/>
        <v>2079.6</v>
      </c>
      <c r="H78" s="33"/>
      <c r="I78" s="65">
        <f t="shared" si="1"/>
        <v>2079.6</v>
      </c>
    </row>
    <row r="79" spans="1:10" ht="15.75" x14ac:dyDescent="0.25">
      <c r="A79" s="77" t="s">
        <v>112</v>
      </c>
      <c r="B79" s="20" t="s">
        <v>113</v>
      </c>
      <c r="C79" s="37">
        <f>C80+C81</f>
        <v>451250.43</v>
      </c>
      <c r="D79" s="37">
        <f>D80+D81</f>
        <v>54666.1</v>
      </c>
      <c r="E79" s="37">
        <f>E80+E81</f>
        <v>0</v>
      </c>
      <c r="F79" s="37">
        <f>F80+F81</f>
        <v>0</v>
      </c>
      <c r="G79" s="38">
        <f t="shared" si="3"/>
        <v>505916.52999999997</v>
      </c>
      <c r="H79" s="37">
        <f>H80+H81</f>
        <v>0</v>
      </c>
      <c r="I79" s="78">
        <f t="shared" si="1"/>
        <v>505916.52999999997</v>
      </c>
    </row>
    <row r="80" spans="1:10" ht="15.75" x14ac:dyDescent="0.25">
      <c r="A80" s="79" t="s">
        <v>90</v>
      </c>
      <c r="B80" s="13" t="s">
        <v>114</v>
      </c>
      <c r="C80" s="35">
        <v>198393.08</v>
      </c>
      <c r="D80" s="33">
        <v>54666.1</v>
      </c>
      <c r="E80" s="33"/>
      <c r="F80" s="33"/>
      <c r="G80" s="31">
        <f t="shared" si="3"/>
        <v>253059.18</v>
      </c>
      <c r="H80" s="33"/>
      <c r="I80" s="65">
        <f t="shared" si="1"/>
        <v>253059.18</v>
      </c>
    </row>
    <row r="81" spans="1:9" ht="15.75" x14ac:dyDescent="0.25">
      <c r="A81" s="79" t="s">
        <v>92</v>
      </c>
      <c r="B81" s="13" t="s">
        <v>115</v>
      </c>
      <c r="C81" s="35">
        <v>252857.35</v>
      </c>
      <c r="D81" s="33"/>
      <c r="E81" s="33"/>
      <c r="F81" s="33"/>
      <c r="G81" s="31">
        <f t="shared" si="3"/>
        <v>252857.35</v>
      </c>
      <c r="H81" s="33"/>
      <c r="I81" s="65">
        <f t="shared" si="1"/>
        <v>252857.35</v>
      </c>
    </row>
    <row r="82" spans="1:9" ht="15.75" x14ac:dyDescent="0.25">
      <c r="A82" s="77" t="s">
        <v>116</v>
      </c>
      <c r="B82" s="20" t="s">
        <v>117</v>
      </c>
      <c r="C82" s="37">
        <f>C83+C84</f>
        <v>78088.72</v>
      </c>
      <c r="D82" s="37">
        <f>D83+D84</f>
        <v>1270041.2</v>
      </c>
      <c r="E82" s="37">
        <f>E83+E84</f>
        <v>1664.09</v>
      </c>
      <c r="F82" s="37">
        <f>F83+F84</f>
        <v>0</v>
      </c>
      <c r="G82" s="38">
        <f t="shared" si="3"/>
        <v>1349794.01</v>
      </c>
      <c r="H82" s="37">
        <f>H83+H84</f>
        <v>28204.76</v>
      </c>
      <c r="I82" s="78">
        <f t="shared" si="1"/>
        <v>1321589.25</v>
      </c>
    </row>
    <row r="83" spans="1:9" ht="15.75" x14ac:dyDescent="0.25">
      <c r="A83" s="79" t="s">
        <v>90</v>
      </c>
      <c r="B83" s="13" t="s">
        <v>118</v>
      </c>
      <c r="C83" s="33">
        <v>28519.26</v>
      </c>
      <c r="D83" s="33">
        <v>1091087.3</v>
      </c>
      <c r="E83" s="33"/>
      <c r="F83" s="33"/>
      <c r="G83" s="31">
        <f t="shared" si="3"/>
        <v>1119606.56</v>
      </c>
      <c r="H83" s="33">
        <v>1419.26</v>
      </c>
      <c r="I83" s="65">
        <f t="shared" ref="I83:I105" si="4">G83-H83</f>
        <v>1118187.3</v>
      </c>
    </row>
    <row r="84" spans="1:9" ht="15.75" x14ac:dyDescent="0.25">
      <c r="A84" s="79" t="s">
        <v>92</v>
      </c>
      <c r="B84" s="13" t="s">
        <v>119</v>
      </c>
      <c r="C84" s="33">
        <v>49569.46</v>
      </c>
      <c r="D84" s="33">
        <v>178953.9</v>
      </c>
      <c r="E84" s="33">
        <v>1664.09</v>
      </c>
      <c r="F84" s="33"/>
      <c r="G84" s="31">
        <f t="shared" si="3"/>
        <v>230187.44999999998</v>
      </c>
      <c r="H84" s="33">
        <v>26785.5</v>
      </c>
      <c r="I84" s="65">
        <f t="shared" si="4"/>
        <v>203401.94999999998</v>
      </c>
    </row>
    <row r="85" spans="1:9" ht="15.75" x14ac:dyDescent="0.25">
      <c r="A85" s="77" t="s">
        <v>120</v>
      </c>
      <c r="B85" s="20" t="s">
        <v>121</v>
      </c>
      <c r="C85" s="37">
        <f>C86+C87</f>
        <v>282282.58</v>
      </c>
      <c r="D85" s="37">
        <f>D86+D87</f>
        <v>146612.43</v>
      </c>
      <c r="E85" s="37">
        <f>E86+E87</f>
        <v>0</v>
      </c>
      <c r="F85" s="37">
        <f>F86+F87</f>
        <v>0</v>
      </c>
      <c r="G85" s="38">
        <f t="shared" si="3"/>
        <v>428895.01</v>
      </c>
      <c r="H85" s="37">
        <f>H86+H87</f>
        <v>120965.93</v>
      </c>
      <c r="I85" s="78">
        <f t="shared" si="4"/>
        <v>307929.08</v>
      </c>
    </row>
    <row r="86" spans="1:9" ht="15.75" x14ac:dyDescent="0.25">
      <c r="A86" s="79" t="s">
        <v>90</v>
      </c>
      <c r="B86" s="13" t="s">
        <v>122</v>
      </c>
      <c r="C86" s="33">
        <v>176520.45</v>
      </c>
      <c r="D86" s="33">
        <v>142769.19</v>
      </c>
      <c r="E86" s="33"/>
      <c r="F86" s="33"/>
      <c r="G86" s="31">
        <f t="shared" ref="G86:G105" si="5">C86+D86+E86+F86</f>
        <v>319289.64</v>
      </c>
      <c r="H86" s="33">
        <v>118230.31</v>
      </c>
      <c r="I86" s="65">
        <f t="shared" si="4"/>
        <v>201059.33000000002</v>
      </c>
    </row>
    <row r="87" spans="1:9" ht="15.75" x14ac:dyDescent="0.25">
      <c r="A87" s="79" t="s">
        <v>92</v>
      </c>
      <c r="B87" s="13" t="s">
        <v>123</v>
      </c>
      <c r="C87" s="33">
        <v>105762.13</v>
      </c>
      <c r="D87" s="33">
        <v>3843.24</v>
      </c>
      <c r="E87" s="33"/>
      <c r="F87" s="33"/>
      <c r="G87" s="31">
        <f t="shared" si="5"/>
        <v>109605.37000000001</v>
      </c>
      <c r="H87" s="33">
        <f>5735.62-3000</f>
        <v>2735.62</v>
      </c>
      <c r="I87" s="65">
        <f t="shared" si="4"/>
        <v>106869.75000000001</v>
      </c>
    </row>
    <row r="88" spans="1:9" ht="15.75" x14ac:dyDescent="0.25">
      <c r="A88" s="77" t="s">
        <v>124</v>
      </c>
      <c r="B88" s="20" t="s">
        <v>125</v>
      </c>
      <c r="C88" s="37">
        <f>C89+C90</f>
        <v>186114.03</v>
      </c>
      <c r="D88" s="37">
        <f>D89+D90</f>
        <v>0</v>
      </c>
      <c r="E88" s="37">
        <f>E89+E90</f>
        <v>0</v>
      </c>
      <c r="F88" s="37">
        <f>F89+F90</f>
        <v>0</v>
      </c>
      <c r="G88" s="38">
        <f t="shared" si="5"/>
        <v>186114.03</v>
      </c>
      <c r="H88" s="37">
        <f>H89+H90</f>
        <v>0</v>
      </c>
      <c r="I88" s="78">
        <f t="shared" si="4"/>
        <v>186114.03</v>
      </c>
    </row>
    <row r="89" spans="1:9" ht="15.75" x14ac:dyDescent="0.25">
      <c r="A89" s="79" t="s">
        <v>90</v>
      </c>
      <c r="B89" s="13" t="s">
        <v>126</v>
      </c>
      <c r="C89" s="33">
        <v>176297</v>
      </c>
      <c r="D89" s="33"/>
      <c r="E89" s="33"/>
      <c r="F89" s="33"/>
      <c r="G89" s="31">
        <f t="shared" si="5"/>
        <v>176297</v>
      </c>
      <c r="H89" s="33"/>
      <c r="I89" s="65">
        <f t="shared" si="4"/>
        <v>176297</v>
      </c>
    </row>
    <row r="90" spans="1:9" ht="15.75" x14ac:dyDescent="0.25">
      <c r="A90" s="79" t="s">
        <v>92</v>
      </c>
      <c r="B90" s="13" t="s">
        <v>127</v>
      </c>
      <c r="C90" s="33">
        <v>9817.0300000000007</v>
      </c>
      <c r="D90" s="33"/>
      <c r="E90" s="33"/>
      <c r="F90" s="39"/>
      <c r="G90" s="31">
        <f t="shared" si="5"/>
        <v>9817.0300000000007</v>
      </c>
      <c r="H90" s="33"/>
      <c r="I90" s="65">
        <f t="shared" si="4"/>
        <v>9817.0300000000007</v>
      </c>
    </row>
    <row r="91" spans="1:9" ht="15.75" x14ac:dyDescent="0.25">
      <c r="A91" s="77" t="s">
        <v>128</v>
      </c>
      <c r="B91" s="20" t="s">
        <v>129</v>
      </c>
      <c r="C91" s="37">
        <f>C92+C93</f>
        <v>212093.12</v>
      </c>
      <c r="D91" s="37">
        <f>D92+D93</f>
        <v>27674.48</v>
      </c>
      <c r="E91" s="37">
        <f>E92+E93</f>
        <v>0</v>
      </c>
      <c r="F91" s="37">
        <f>F92+F93</f>
        <v>0</v>
      </c>
      <c r="G91" s="38">
        <f t="shared" si="5"/>
        <v>239767.6</v>
      </c>
      <c r="H91" s="37">
        <f>H92+H93</f>
        <v>1683.53</v>
      </c>
      <c r="I91" s="78">
        <f t="shared" si="4"/>
        <v>238084.07</v>
      </c>
    </row>
    <row r="92" spans="1:9" ht="15.75" x14ac:dyDescent="0.25">
      <c r="A92" s="79" t="s">
        <v>90</v>
      </c>
      <c r="B92" s="13" t="s">
        <v>130</v>
      </c>
      <c r="C92" s="33">
        <v>108148.09</v>
      </c>
      <c r="D92" s="33">
        <v>23801.439999999999</v>
      </c>
      <c r="E92" s="33"/>
      <c r="F92" s="33"/>
      <c r="G92" s="31">
        <f t="shared" si="5"/>
        <v>131949.53</v>
      </c>
      <c r="H92" s="33">
        <v>840</v>
      </c>
      <c r="I92" s="65">
        <f t="shared" si="4"/>
        <v>131109.53</v>
      </c>
    </row>
    <row r="93" spans="1:9" ht="15.75" x14ac:dyDescent="0.25">
      <c r="A93" s="79" t="s">
        <v>92</v>
      </c>
      <c r="B93" s="13" t="s">
        <v>131</v>
      </c>
      <c r="C93" s="33">
        <v>103945.03</v>
      </c>
      <c r="D93" s="33">
        <v>3873.04</v>
      </c>
      <c r="E93" s="33"/>
      <c r="F93" s="33"/>
      <c r="G93" s="31">
        <f t="shared" si="5"/>
        <v>107818.06999999999</v>
      </c>
      <c r="H93" s="33">
        <v>843.53</v>
      </c>
      <c r="I93" s="65">
        <f t="shared" si="4"/>
        <v>106974.54</v>
      </c>
    </row>
    <row r="94" spans="1:9" ht="15.75" x14ac:dyDescent="0.25">
      <c r="A94" s="77" t="s">
        <v>132</v>
      </c>
      <c r="B94" s="20" t="s">
        <v>133</v>
      </c>
      <c r="C94" s="37">
        <f>C95+C96</f>
        <v>175363.68</v>
      </c>
      <c r="D94" s="37">
        <f>D95+D96</f>
        <v>0</v>
      </c>
      <c r="E94" s="37">
        <f>E95+E96</f>
        <v>0</v>
      </c>
      <c r="F94" s="37">
        <f>F95+F96</f>
        <v>0</v>
      </c>
      <c r="G94" s="38">
        <f t="shared" si="5"/>
        <v>175363.68</v>
      </c>
      <c r="H94" s="37">
        <f>H95+H96</f>
        <v>0</v>
      </c>
      <c r="I94" s="78">
        <f t="shared" si="4"/>
        <v>175363.68</v>
      </c>
    </row>
    <row r="95" spans="1:9" ht="15.75" x14ac:dyDescent="0.25">
      <c r="A95" s="79" t="s">
        <v>90</v>
      </c>
      <c r="B95" s="13" t="s">
        <v>134</v>
      </c>
      <c r="C95" s="33">
        <v>77788.47</v>
      </c>
      <c r="D95" s="33"/>
      <c r="E95" s="33"/>
      <c r="F95" s="33"/>
      <c r="G95" s="31">
        <f t="shared" si="5"/>
        <v>77788.47</v>
      </c>
      <c r="H95" s="33"/>
      <c r="I95" s="65">
        <f t="shared" si="4"/>
        <v>77788.47</v>
      </c>
    </row>
    <row r="96" spans="1:9" ht="15.75" x14ac:dyDescent="0.25">
      <c r="A96" s="79" t="s">
        <v>92</v>
      </c>
      <c r="B96" s="13" t="s">
        <v>135</v>
      </c>
      <c r="C96" s="33">
        <v>97575.21</v>
      </c>
      <c r="D96" s="33"/>
      <c r="E96" s="33"/>
      <c r="F96" s="33"/>
      <c r="G96" s="31">
        <f t="shared" si="5"/>
        <v>97575.21</v>
      </c>
      <c r="H96" s="33"/>
      <c r="I96" s="65">
        <f t="shared" si="4"/>
        <v>97575.21</v>
      </c>
    </row>
    <row r="97" spans="1:9" ht="15.75" x14ac:dyDescent="0.25">
      <c r="A97" s="77" t="s">
        <v>156</v>
      </c>
      <c r="B97" s="20" t="s">
        <v>136</v>
      </c>
      <c r="C97" s="37">
        <f>C98+C99</f>
        <v>0</v>
      </c>
      <c r="D97" s="37">
        <f>D98+D99</f>
        <v>0</v>
      </c>
      <c r="E97" s="37">
        <f>E98+E99</f>
        <v>0</v>
      </c>
      <c r="F97" s="37">
        <f>F98+F99</f>
        <v>0</v>
      </c>
      <c r="G97" s="38">
        <f t="shared" ref="G97:G99" si="6">C97+D97+E97+F97</f>
        <v>0</v>
      </c>
      <c r="H97" s="37">
        <f>H98+H99</f>
        <v>0</v>
      </c>
      <c r="I97" s="78">
        <f t="shared" ref="I97:I99" si="7">G97-H97</f>
        <v>0</v>
      </c>
    </row>
    <row r="98" spans="1:9" ht="15.75" x14ac:dyDescent="0.25">
      <c r="A98" s="79" t="s">
        <v>90</v>
      </c>
      <c r="B98" s="13" t="s">
        <v>137</v>
      </c>
      <c r="C98" s="33"/>
      <c r="D98" s="33"/>
      <c r="E98" s="33"/>
      <c r="F98" s="33"/>
      <c r="G98" s="31">
        <f t="shared" si="6"/>
        <v>0</v>
      </c>
      <c r="H98" s="33"/>
      <c r="I98" s="65">
        <f t="shared" si="7"/>
        <v>0</v>
      </c>
    </row>
    <row r="99" spans="1:9" ht="15.75" x14ac:dyDescent="0.25">
      <c r="A99" s="79" t="s">
        <v>92</v>
      </c>
      <c r="B99" s="13" t="s">
        <v>138</v>
      </c>
      <c r="C99" s="33"/>
      <c r="D99" s="33"/>
      <c r="E99" s="33"/>
      <c r="F99" s="33"/>
      <c r="G99" s="31">
        <f t="shared" si="6"/>
        <v>0</v>
      </c>
      <c r="H99" s="33"/>
      <c r="I99" s="65">
        <f t="shared" si="7"/>
        <v>0</v>
      </c>
    </row>
    <row r="100" spans="1:9" ht="15.75" x14ac:dyDescent="0.25">
      <c r="A100" s="77" t="s">
        <v>139</v>
      </c>
      <c r="B100" s="20" t="s">
        <v>140</v>
      </c>
      <c r="C100" s="37">
        <f>C101+C102</f>
        <v>235568</v>
      </c>
      <c r="D100" s="37">
        <f>D101+D102</f>
        <v>0</v>
      </c>
      <c r="E100" s="37">
        <f>E101+E102</f>
        <v>0</v>
      </c>
      <c r="F100" s="37">
        <f>F101+F102</f>
        <v>0</v>
      </c>
      <c r="G100" s="38">
        <f t="shared" si="5"/>
        <v>235568</v>
      </c>
      <c r="H100" s="37">
        <f>H101+H102</f>
        <v>0</v>
      </c>
      <c r="I100" s="78">
        <f t="shared" si="4"/>
        <v>235568</v>
      </c>
    </row>
    <row r="101" spans="1:9" ht="15.75" x14ac:dyDescent="0.25">
      <c r="A101" s="79" t="s">
        <v>90</v>
      </c>
      <c r="B101" s="13" t="s">
        <v>167</v>
      </c>
      <c r="C101" s="33">
        <v>154250</v>
      </c>
      <c r="D101" s="33"/>
      <c r="E101" s="33"/>
      <c r="F101" s="33"/>
      <c r="G101" s="31">
        <f t="shared" si="5"/>
        <v>154250</v>
      </c>
      <c r="H101" s="33"/>
      <c r="I101" s="65">
        <f t="shared" si="4"/>
        <v>154250</v>
      </c>
    </row>
    <row r="102" spans="1:9" ht="15.75" x14ac:dyDescent="0.25">
      <c r="A102" s="79" t="s">
        <v>92</v>
      </c>
      <c r="B102" s="13" t="s">
        <v>168</v>
      </c>
      <c r="C102" s="33">
        <v>81318</v>
      </c>
      <c r="D102" s="33"/>
      <c r="E102" s="33"/>
      <c r="F102" s="33"/>
      <c r="G102" s="31">
        <f t="shared" si="5"/>
        <v>81318</v>
      </c>
      <c r="H102" s="33"/>
      <c r="I102" s="65">
        <f t="shared" si="4"/>
        <v>81318</v>
      </c>
    </row>
    <row r="103" spans="1:9" ht="15.75" x14ac:dyDescent="0.25">
      <c r="A103" s="77" t="s">
        <v>141</v>
      </c>
      <c r="B103" s="20" t="s">
        <v>169</v>
      </c>
      <c r="C103" s="37">
        <f>C104+C105</f>
        <v>657306.37</v>
      </c>
      <c r="D103" s="37">
        <f>D104+D105</f>
        <v>0</v>
      </c>
      <c r="E103" s="37">
        <f>E104+E105</f>
        <v>23655.11</v>
      </c>
      <c r="F103" s="37">
        <f>F104+F105</f>
        <v>0</v>
      </c>
      <c r="G103" s="38">
        <f t="shared" si="5"/>
        <v>680961.48</v>
      </c>
      <c r="H103" s="37">
        <f>H104+H105</f>
        <v>0</v>
      </c>
      <c r="I103" s="78">
        <f t="shared" si="4"/>
        <v>680961.48</v>
      </c>
    </row>
    <row r="104" spans="1:9" ht="15.75" x14ac:dyDescent="0.25">
      <c r="A104" s="79" t="s">
        <v>90</v>
      </c>
      <c r="B104" s="13" t="s">
        <v>170</v>
      </c>
      <c r="C104" s="33">
        <v>178436.68</v>
      </c>
      <c r="D104" s="33"/>
      <c r="E104" s="33"/>
      <c r="F104" s="33"/>
      <c r="G104" s="31">
        <f t="shared" si="5"/>
        <v>178436.68</v>
      </c>
      <c r="H104" s="33"/>
      <c r="I104" s="65">
        <f t="shared" si="4"/>
        <v>178436.68</v>
      </c>
    </row>
    <row r="105" spans="1:9" ht="16.5" thickBot="1" x14ac:dyDescent="0.3">
      <c r="A105" s="80" t="s">
        <v>92</v>
      </c>
      <c r="B105" s="81" t="s">
        <v>171</v>
      </c>
      <c r="C105" s="82">
        <v>478869.69</v>
      </c>
      <c r="D105" s="82"/>
      <c r="E105" s="82">
        <v>23655.11</v>
      </c>
      <c r="F105" s="82"/>
      <c r="G105" s="83">
        <f t="shared" si="5"/>
        <v>502524.8</v>
      </c>
      <c r="H105" s="82"/>
      <c r="I105" s="84">
        <f t="shared" si="4"/>
        <v>502524.8</v>
      </c>
    </row>
    <row r="106" spans="1:9" x14ac:dyDescent="0.2">
      <c r="A106" s="15"/>
      <c r="B106" s="15"/>
      <c r="C106" s="49"/>
      <c r="D106" s="49"/>
      <c r="E106" s="49"/>
      <c r="F106" s="49"/>
      <c r="G106" s="49"/>
      <c r="H106" s="49"/>
      <c r="I106" s="49"/>
    </row>
    <row r="107" spans="1:9" ht="12.75" x14ac:dyDescent="0.2">
      <c r="A107" s="107"/>
      <c r="B107" s="108"/>
      <c r="C107" s="108"/>
      <c r="D107" s="108"/>
      <c r="E107" s="108"/>
      <c r="F107" s="108"/>
      <c r="G107" s="108"/>
      <c r="H107" s="108"/>
    </row>
    <row r="108" spans="1:9" s="54" customFormat="1" ht="32.25" customHeight="1" x14ac:dyDescent="0.2">
      <c r="A108" s="52" t="s">
        <v>142</v>
      </c>
      <c r="B108" s="111" t="s">
        <v>143</v>
      </c>
      <c r="C108" s="111"/>
      <c r="E108" s="110" t="s">
        <v>173</v>
      </c>
      <c r="F108" s="110"/>
      <c r="G108" s="110"/>
      <c r="H108" s="87"/>
      <c r="I108" s="85" t="s">
        <v>159</v>
      </c>
    </row>
    <row r="109" spans="1:9" s="54" customFormat="1" ht="12.75" x14ac:dyDescent="0.2">
      <c r="A109" s="53" t="s">
        <v>152</v>
      </c>
      <c r="B109" s="112" t="s">
        <v>145</v>
      </c>
      <c r="C109" s="112"/>
      <c r="D109" s="112" t="s">
        <v>158</v>
      </c>
      <c r="E109" s="112"/>
      <c r="F109" s="112"/>
      <c r="G109" s="112"/>
      <c r="H109" s="112"/>
      <c r="I109" s="86" t="s">
        <v>160</v>
      </c>
    </row>
    <row r="110" spans="1:9" ht="15.75" x14ac:dyDescent="0.25">
      <c r="A110" s="17"/>
      <c r="B110" s="16"/>
      <c r="C110" s="40"/>
      <c r="D110" s="40"/>
      <c r="E110" s="40"/>
      <c r="F110" s="109"/>
      <c r="G110" s="109"/>
      <c r="H110" s="109"/>
      <c r="I110" s="109"/>
    </row>
    <row r="111" spans="1:9" ht="15" x14ac:dyDescent="0.2">
      <c r="A111" s="18"/>
      <c r="F111" s="106"/>
      <c r="G111" s="106"/>
      <c r="H111" s="106"/>
      <c r="I111" s="106"/>
    </row>
    <row r="112" spans="1:9" x14ac:dyDescent="0.2">
      <c r="A112" s="9"/>
    </row>
  </sheetData>
  <mergeCells count="17">
    <mergeCell ref="F111:I111"/>
    <mergeCell ref="A107:H107"/>
    <mergeCell ref="F110:I110"/>
    <mergeCell ref="E108:G108"/>
    <mergeCell ref="B108:C108"/>
    <mergeCell ref="B109:C109"/>
    <mergeCell ref="D109:H109"/>
    <mergeCell ref="E9:E17"/>
    <mergeCell ref="A5:I5"/>
    <mergeCell ref="B9:B17"/>
    <mergeCell ref="C9:C17"/>
    <mergeCell ref="D9:D17"/>
    <mergeCell ref="F9:F17"/>
    <mergeCell ref="G9:G17"/>
    <mergeCell ref="H9:H17"/>
    <mergeCell ref="I9:I17"/>
    <mergeCell ref="A6:I6"/>
  </mergeCells>
  <phoneticPr fontId="12" type="noConversion"/>
  <pageMargins left="1.0236220472440944" right="0.23622047244094491" top="0.59055118110236227" bottom="0.43307086614173229" header="0.27559055118110237" footer="0.27559055118110237"/>
  <pageSetup paperSize="9" scale="76" fitToHeight="3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Foaie1</vt:lpstr>
      <vt:lpstr>Foaie1!Print_Area</vt:lpstr>
    </vt:vector>
  </TitlesOfParts>
  <Company>pmt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fmunteanu</dc:creator>
  <cp:lastModifiedBy>Decebal IANCU</cp:lastModifiedBy>
  <cp:lastPrinted>2022-03-07T07:46:21Z</cp:lastPrinted>
  <dcterms:created xsi:type="dcterms:W3CDTF">2014-01-24T19:55:44Z</dcterms:created>
  <dcterms:modified xsi:type="dcterms:W3CDTF">2025-04-03T06:36:37Z</dcterms:modified>
</cp:coreProperties>
</file>